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360" yWindow="0" windowWidth="23415" windowHeight="15600" activeTab="0"/>
  </bookViews>
  <sheets>
    <sheet name="§ 6 VI" sheetId="1" r:id="rId1"/>
    <sheet name="§ 6 II" sheetId="2" r:id="rId2"/>
  </sheets>
  <definedNames>
    <definedName name="HTML_CodePage" hidden="1">1252</definedName>
    <definedName name="HTML_Control" localSheetId="0" hidden="1">{"'Tabelle1'!$A$1:$L$123"}</definedName>
    <definedName name="HTML_Control" hidden="1">{"'Tabelle1'!$A$1:$L$123"}</definedName>
    <definedName name="HTML_Description" hidden="1">""</definedName>
    <definedName name="HTML_Email" hidden="1">"wilko.zicht@gmx.de"</definedName>
    <definedName name="HTML_Header" hidden="1">""</definedName>
    <definedName name="HTML_LastUpdate" hidden="1">"27.08.97"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"C:\Homepage\ueberhang\94.htm"</definedName>
    <definedName name="HTML_Title" hidden="1">"Bundestagswahl 1994"</definedName>
  </definedNames>
  <calcPr fullCalcOnLoad="1"/>
</workbook>
</file>

<file path=xl/sharedStrings.xml><?xml version="1.0" encoding="utf-8"?>
<sst xmlns="http://schemas.openxmlformats.org/spreadsheetml/2006/main" count="415" uniqueCount="48">
  <si>
    <t>CDU</t>
  </si>
  <si>
    <t>SPD</t>
  </si>
  <si>
    <t>CSU</t>
  </si>
  <si>
    <t>Gesamt</t>
  </si>
  <si>
    <t>Hamburg</t>
  </si>
  <si>
    <t>Niedersachsen</t>
  </si>
  <si>
    <t>Bremen</t>
  </si>
  <si>
    <t>Hessen</t>
  </si>
  <si>
    <t>Saarland</t>
  </si>
  <si>
    <t>Berlin</t>
  </si>
  <si>
    <t>Brandenburg</t>
  </si>
  <si>
    <t>Thüringen</t>
  </si>
  <si>
    <t>Sachsen</t>
  </si>
  <si>
    <t>Bayern</t>
  </si>
  <si>
    <t>Hypothese</t>
  </si>
  <si>
    <t>Zweitstimmen hypothetisch</t>
  </si>
  <si>
    <t>Zweitstimmen tatsächlich</t>
  </si>
  <si>
    <t>Proporz-mandate</t>
  </si>
  <si>
    <t>Direkt-mandate</t>
  </si>
  <si>
    <t>Überhang-mandate</t>
  </si>
  <si>
    <t>Schleswig-H.</t>
  </si>
  <si>
    <t>Nordr.-Westf.</t>
  </si>
  <si>
    <t>Rheinl.-Pfalz</t>
  </si>
  <si>
    <t>Baden-Württ.</t>
  </si>
  <si>
    <t>Mecklenb.-V.</t>
  </si>
  <si>
    <t>Sachsen-Anh.</t>
  </si>
  <si>
    <t>Mandate gesamt</t>
  </si>
  <si>
    <t>GRÜNE</t>
  </si>
  <si>
    <t>Runden</t>
  </si>
  <si>
    <t>DIE LINKE</t>
  </si>
  <si>
    <t>Ideal-anspruch</t>
  </si>
  <si>
    <t>Partei</t>
  </si>
  <si>
    <t>Schleswig-Holstein</t>
  </si>
  <si>
    <t>Mecklenburg-Vorpommern</t>
  </si>
  <si>
    <t>Sachsen-Anhalt</t>
  </si>
  <si>
    <t>Nordrhein-Westfalen</t>
  </si>
  <si>
    <t>Rheinland-Pfalz</t>
  </si>
  <si>
    <t>Baden-Württemberg</t>
  </si>
  <si>
    <t>Bundesland</t>
  </si>
  <si>
    <t>Wahlberechtigte</t>
  </si>
  <si>
    <t>Wahlberechtigte hypothetisch</t>
  </si>
  <si>
    <t>Mindest-sitzzahl</t>
  </si>
  <si>
    <t>Proporz-sitze I</t>
  </si>
  <si>
    <t>Delta</t>
  </si>
  <si>
    <t>gerundet</t>
  </si>
  <si>
    <t>direktman-datsbedingt gerundet</t>
  </si>
  <si>
    <t>Differenz
zu § 6 II</t>
  </si>
  <si>
    <t>Rest-überhang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</si>
</sst>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0.000"/>
    <numFmt numFmtId="174" formatCode="0.0000000000000000000000"/>
    <numFmt numFmtId="175" formatCode="0.00000"/>
    <numFmt numFmtId="176" formatCode="0.0000000"/>
    <numFmt numFmtId="177" formatCode="#,##0.000"/>
    <numFmt numFmtId="178" formatCode="0.0"/>
    <numFmt numFmtId="179" formatCode="0.0%"/>
    <numFmt numFmtId="180" formatCode="#,##0.0"/>
    <numFmt numFmtId="181" formatCode="#,##0.000_ ;\-#,##0.000\ "/>
    <numFmt numFmtId="182" formatCode="#,##0.0_ ;\-#,##0.0\ "/>
    <numFmt numFmtId="183" formatCode="0.000_ ;\-0.000\ 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 shrinkToFit="1"/>
    </xf>
    <xf numFmtId="175" fontId="4" fillId="0" borderId="0" xfId="0" applyNumberFormat="1" applyFont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3" fontId="4" fillId="33" borderId="10" xfId="0" applyNumberFormat="1" applyFont="1" applyFill="1" applyBorder="1" applyAlignment="1">
      <alignment horizontal="center" vertical="center" wrapText="1" shrinkToFit="1"/>
    </xf>
    <xf numFmtId="173" fontId="4" fillId="33" borderId="10" xfId="0" applyNumberFormat="1" applyFont="1" applyFill="1" applyBorder="1" applyAlignment="1">
      <alignment horizontal="center" vertical="center" wrapText="1" shrinkToFit="1"/>
    </xf>
    <xf numFmtId="175" fontId="4" fillId="33" borderId="10" xfId="0" applyNumberFormat="1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/>
    </xf>
    <xf numFmtId="173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3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175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34" borderId="10" xfId="0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/>
    </xf>
    <xf numFmtId="173" fontId="5" fillId="34" borderId="10" xfId="0" applyNumberFormat="1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 applyProtection="1">
      <alignment/>
      <protection/>
    </xf>
    <xf numFmtId="1" fontId="4" fillId="35" borderId="10" xfId="0" applyNumberFormat="1" applyFont="1" applyFill="1" applyBorder="1" applyAlignment="1" applyProtection="1">
      <alignment/>
      <protection/>
    </xf>
    <xf numFmtId="172" fontId="5" fillId="34" borderId="10" xfId="42" applyNumberFormat="1" applyFont="1" applyFill="1" applyBorder="1" applyAlignment="1">
      <alignment horizontal="right"/>
    </xf>
    <xf numFmtId="0" fontId="4" fillId="2" borderId="10" xfId="0" applyFont="1" applyFill="1" applyBorder="1" applyAlignment="1" applyProtection="1">
      <alignment/>
      <protection/>
    </xf>
    <xf numFmtId="3" fontId="4" fillId="2" borderId="10" xfId="0" applyNumberFormat="1" applyFont="1" applyFill="1" applyBorder="1" applyAlignment="1" applyProtection="1">
      <alignment/>
      <protection/>
    </xf>
    <xf numFmtId="1" fontId="4" fillId="2" borderId="10" xfId="0" applyNumberFormat="1" applyFont="1" applyFill="1" applyBorder="1" applyAlignment="1" applyProtection="1">
      <alignment/>
      <protection/>
    </xf>
    <xf numFmtId="173" fontId="4" fillId="2" borderId="10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>
      <alignment/>
    </xf>
    <xf numFmtId="172" fontId="4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/>
    </xf>
    <xf numFmtId="172" fontId="4" fillId="2" borderId="10" xfId="0" applyNumberFormat="1" applyFont="1" applyFill="1" applyBorder="1" applyAlignment="1">
      <alignment/>
    </xf>
    <xf numFmtId="173" fontId="4" fillId="2" borderId="10" xfId="0" applyNumberFormat="1" applyFont="1" applyFill="1" applyBorder="1" applyAlignment="1">
      <alignment/>
    </xf>
    <xf numFmtId="0" fontId="4" fillId="36" borderId="10" xfId="0" applyFont="1" applyFill="1" applyBorder="1" applyAlignment="1" applyProtection="1">
      <alignment/>
      <protection/>
    </xf>
    <xf numFmtId="3" fontId="4" fillId="36" borderId="10" xfId="0" applyNumberFormat="1" applyFont="1" applyFill="1" applyBorder="1" applyAlignment="1" applyProtection="1">
      <alignment/>
      <protection/>
    </xf>
    <xf numFmtId="1" fontId="4" fillId="36" borderId="10" xfId="0" applyNumberFormat="1" applyFont="1" applyFill="1" applyBorder="1" applyAlignment="1" applyProtection="1">
      <alignment/>
      <protection/>
    </xf>
    <xf numFmtId="173" fontId="4" fillId="36" borderId="1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 shrinkToFit="1"/>
    </xf>
    <xf numFmtId="0" fontId="4" fillId="36" borderId="10" xfId="0" applyFont="1" applyFill="1" applyBorder="1" applyAlignment="1">
      <alignment/>
    </xf>
    <xf numFmtId="172" fontId="4" fillId="36" borderId="10" xfId="0" applyNumberFormat="1" applyFont="1" applyFill="1" applyBorder="1" applyAlignment="1">
      <alignment horizontal="right"/>
    </xf>
    <xf numFmtId="3" fontId="4" fillId="36" borderId="10" xfId="0" applyNumberFormat="1" applyFont="1" applyFill="1" applyBorder="1" applyAlignment="1">
      <alignment/>
    </xf>
    <xf numFmtId="172" fontId="4" fillId="36" borderId="10" xfId="0" applyNumberFormat="1" applyFont="1" applyFill="1" applyBorder="1" applyAlignment="1">
      <alignment/>
    </xf>
    <xf numFmtId="173" fontId="4" fillId="36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177" fontId="4" fillId="36" borderId="1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" fontId="5" fillId="34" borderId="10" xfId="0" applyNumberFormat="1" applyFont="1" applyFill="1" applyBorder="1" applyAlignment="1" applyProtection="1">
      <alignment/>
      <protection/>
    </xf>
    <xf numFmtId="0" fontId="4" fillId="36" borderId="10" xfId="0" applyNumberFormat="1" applyFont="1" applyFill="1" applyBorder="1" applyAlignment="1" applyProtection="1">
      <alignment/>
      <protection/>
    </xf>
    <xf numFmtId="172" fontId="5" fillId="34" borderId="10" xfId="42" applyNumberFormat="1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8" sqref="F18"/>
    </sheetView>
  </sheetViews>
  <sheetFormatPr defaultColWidth="11.421875" defaultRowHeight="12.75"/>
  <cols>
    <col min="1" max="1" width="15.421875" style="1" customWidth="1"/>
    <col min="2" max="2" width="12.28125" style="1" customWidth="1"/>
    <col min="3" max="3" width="9.140625" style="2" customWidth="1"/>
    <col min="4" max="4" width="12.28125" style="1" customWidth="1"/>
    <col min="5" max="5" width="8.8515625" style="4" customWidth="1"/>
    <col min="6" max="6" width="8.421875" style="3" customWidth="1"/>
    <col min="7" max="7" width="11.140625" style="4" customWidth="1"/>
    <col min="8" max="8" width="7.421875" style="1" customWidth="1"/>
    <col min="9" max="9" width="8.28125" style="1" customWidth="1"/>
    <col min="10" max="10" width="9.00390625" style="1" customWidth="1"/>
    <col min="11" max="11" width="10.00390625" style="1" customWidth="1"/>
    <col min="12" max="12" width="8.140625" style="1" customWidth="1"/>
    <col min="13" max="13" width="11.421875" style="1" customWidth="1"/>
    <col min="14" max="37" width="11.421875" style="1" hidden="1" customWidth="1"/>
    <col min="38" max="16384" width="11.421875" style="1" customWidth="1"/>
  </cols>
  <sheetData>
    <row r="1" spans="1:35" s="9" customFormat="1" ht="33.75" customHeight="1">
      <c r="A1" s="26" t="s">
        <v>31</v>
      </c>
      <c r="B1" s="26" t="s">
        <v>16</v>
      </c>
      <c r="C1" s="27" t="s">
        <v>14</v>
      </c>
      <c r="D1" s="26" t="s">
        <v>15</v>
      </c>
      <c r="E1" s="29" t="s">
        <v>30</v>
      </c>
      <c r="F1" s="28" t="s">
        <v>44</v>
      </c>
      <c r="G1" s="29" t="str">
        <f>"Divisor "&amp;O8</f>
        <v>Divisor 61656</v>
      </c>
      <c r="H1" s="30" t="s">
        <v>42</v>
      </c>
      <c r="I1" s="26" t="s">
        <v>41</v>
      </c>
      <c r="J1" s="11" t="s">
        <v>19</v>
      </c>
      <c r="K1" s="11" t="s">
        <v>46</v>
      </c>
      <c r="L1" s="26" t="s">
        <v>26</v>
      </c>
      <c r="M1" s="10"/>
      <c r="N1" s="1">
        <v>-10</v>
      </c>
      <c r="O1" s="1">
        <v>-9</v>
      </c>
      <c r="P1" s="1">
        <v>-8</v>
      </c>
      <c r="Q1" s="1">
        <v>-7</v>
      </c>
      <c r="R1" s="1">
        <v>-6</v>
      </c>
      <c r="S1" s="1">
        <v>-5</v>
      </c>
      <c r="T1" s="1">
        <v>-4</v>
      </c>
      <c r="U1" s="1">
        <v>-3</v>
      </c>
      <c r="V1" s="1">
        <v>-2</v>
      </c>
      <c r="W1" s="1">
        <v>-1</v>
      </c>
      <c r="X1" s="1">
        <v>0</v>
      </c>
      <c r="Y1" s="1">
        <v>1</v>
      </c>
      <c r="Z1" s="1">
        <v>2</v>
      </c>
      <c r="AA1" s="1">
        <v>3</v>
      </c>
      <c r="AB1" s="1">
        <v>4</v>
      </c>
      <c r="AC1" s="1">
        <v>5</v>
      </c>
      <c r="AD1" s="1">
        <v>6</v>
      </c>
      <c r="AE1" s="1">
        <v>7</v>
      </c>
      <c r="AF1" s="1">
        <v>8</v>
      </c>
      <c r="AG1" s="1">
        <v>9</v>
      </c>
      <c r="AH1" s="1">
        <v>10</v>
      </c>
      <c r="AI1" s="1">
        <v>11</v>
      </c>
    </row>
    <row r="2" spans="1:37" ht="11.25">
      <c r="A2" s="31" t="s">
        <v>0</v>
      </c>
      <c r="B2" s="32">
        <f>SUM(B12:B26)</f>
        <v>14921877</v>
      </c>
      <c r="C2" s="32">
        <f>SUM(C12:C26)</f>
        <v>0</v>
      </c>
      <c r="D2" s="32">
        <f>B2+C2</f>
        <v>14921877</v>
      </c>
      <c r="E2" s="33">
        <f>D2*E$7/D$7</f>
        <v>242.03709324143864</v>
      </c>
      <c r="F2" s="33">
        <f>ROUND(E2,0)</f>
        <v>242</v>
      </c>
      <c r="G2" s="33">
        <f>TRUNC(D2/O$8,3)</f>
        <v>242.018</v>
      </c>
      <c r="H2" s="17">
        <f>ROUND(G2,0)</f>
        <v>242</v>
      </c>
      <c r="I2" s="63">
        <f>'§ 6 II'!K2</f>
        <v>242</v>
      </c>
      <c r="J2" s="32">
        <f>IF(I2&gt;H2,I2-H2,0)</f>
        <v>0</v>
      </c>
      <c r="K2" s="63">
        <f>L2-H2-J2</f>
        <v>13</v>
      </c>
      <c r="L2" s="37">
        <f>IF(O$9=TRUE,ROUND(D2/SMALL(AK$2:AK$6,1),0),H2)</f>
        <v>255</v>
      </c>
      <c r="M2" s="5"/>
      <c r="N2" s="1">
        <f aca="true" t="shared" si="0" ref="N2:W6">ABS($D2/($F2-0.5+N$1))+$B$7*(N$1+$F2-0.5&lt;0)</f>
        <v>64457.35205183586</v>
      </c>
      <c r="O2" s="1">
        <f t="shared" si="0"/>
        <v>64180.116129032256</v>
      </c>
      <c r="P2" s="1">
        <f t="shared" si="0"/>
        <v>63905.25481798715</v>
      </c>
      <c r="Q2" s="1">
        <f t="shared" si="0"/>
        <v>63632.73773987207</v>
      </c>
      <c r="R2" s="1">
        <f t="shared" si="0"/>
        <v>63362.53503184713</v>
      </c>
      <c r="S2" s="1">
        <f t="shared" si="0"/>
        <v>63094.61733615222</v>
      </c>
      <c r="T2" s="1">
        <f t="shared" si="0"/>
        <v>62828.955789473686</v>
      </c>
      <c r="U2" s="1">
        <f t="shared" si="0"/>
        <v>62565.522012578615</v>
      </c>
      <c r="V2" s="1">
        <f t="shared" si="0"/>
        <v>62304.28810020877</v>
      </c>
      <c r="W2" s="1">
        <f t="shared" si="0"/>
        <v>62045.22661122661</v>
      </c>
      <c r="X2" s="1">
        <f aca="true" t="shared" si="1" ref="X2:AI6">ABS($D2/($F2-0.5+X$1))+$B$7*(X$1+$F2-0.5&lt;0)</f>
        <v>61788.31055900621</v>
      </c>
      <c r="Y2" s="1">
        <f t="shared" si="1"/>
        <v>61533.51340206186</v>
      </c>
      <c r="Z2" s="1">
        <f t="shared" si="1"/>
        <v>61280.8090349076</v>
      </c>
      <c r="AA2" s="1">
        <f t="shared" si="1"/>
        <v>61030.17177914111</v>
      </c>
      <c r="AB2" s="1">
        <f t="shared" si="1"/>
        <v>60781.57637474542</v>
      </c>
      <c r="AC2" s="1">
        <f t="shared" si="1"/>
        <v>60534.99797160243</v>
      </c>
      <c r="AD2" s="1">
        <f t="shared" si="1"/>
        <v>60290.412121212124</v>
      </c>
      <c r="AE2" s="1">
        <f t="shared" si="1"/>
        <v>60047.79476861167</v>
      </c>
      <c r="AF2" s="1">
        <f t="shared" si="1"/>
        <v>59807.12224448898</v>
      </c>
      <c r="AG2" s="1">
        <f t="shared" si="1"/>
        <v>59568.37125748503</v>
      </c>
      <c r="AH2" s="1">
        <f t="shared" si="1"/>
        <v>59331.51888667992</v>
      </c>
      <c r="AI2" s="1">
        <f t="shared" si="1"/>
        <v>59096.54257425742</v>
      </c>
      <c r="AK2" s="1">
        <f>D2/(I2-0.5)</f>
        <v>61788.31055900621</v>
      </c>
    </row>
    <row r="3" spans="1:37" ht="11.25">
      <c r="A3" s="31" t="s">
        <v>1</v>
      </c>
      <c r="B3" s="32">
        <f>SUM(B32:B47)</f>
        <v>11252215</v>
      </c>
      <c r="C3" s="32">
        <f>SUM(C32:C47)</f>
        <v>0</v>
      </c>
      <c r="D3" s="32">
        <f>B3+C3</f>
        <v>11252215</v>
      </c>
      <c r="E3" s="33">
        <f>D3*E$7/D$7</f>
        <v>182.5141308380785</v>
      </c>
      <c r="F3" s="33">
        <f>ROUND(E3,0)</f>
        <v>183</v>
      </c>
      <c r="G3" s="33">
        <f>TRUNC(D3/O$8,3)</f>
        <v>182.499</v>
      </c>
      <c r="H3" s="17">
        <f>ROUND(G3,0)</f>
        <v>182</v>
      </c>
      <c r="I3" s="63">
        <f>'§ 6 II'!K3</f>
        <v>183</v>
      </c>
      <c r="J3" s="32">
        <f>IF(I3&gt;H3,I3-H3,0)</f>
        <v>1</v>
      </c>
      <c r="K3" s="63">
        <f>L3-H3-J3</f>
        <v>10</v>
      </c>
      <c r="L3" s="37">
        <f>IF(O$9=TRUE,ROUND(D3/SMALL(AK$2:AK$6,1),0),H3)</f>
        <v>193</v>
      </c>
      <c r="M3" s="5"/>
      <c r="N3" s="1">
        <f t="shared" si="0"/>
        <v>65230.23188405797</v>
      </c>
      <c r="O3" s="1">
        <f t="shared" si="0"/>
        <v>64854.26512968299</v>
      </c>
      <c r="P3" s="1">
        <f t="shared" si="0"/>
        <v>64482.60744985673</v>
      </c>
      <c r="Q3" s="1">
        <f t="shared" si="0"/>
        <v>64115.18518518518</v>
      </c>
      <c r="R3" s="1">
        <f t="shared" si="0"/>
        <v>63751.92634560906</v>
      </c>
      <c r="S3" s="1">
        <f t="shared" si="0"/>
        <v>63392.76056338028</v>
      </c>
      <c r="T3" s="1">
        <f t="shared" si="0"/>
        <v>63037.619047619046</v>
      </c>
      <c r="U3" s="1">
        <f t="shared" si="0"/>
        <v>62686.43454038997</v>
      </c>
      <c r="V3" s="1">
        <f t="shared" si="0"/>
        <v>62339.14127423822</v>
      </c>
      <c r="W3" s="1">
        <f t="shared" si="0"/>
        <v>61995.67493112948</v>
      </c>
      <c r="X3" s="1">
        <f t="shared" si="1"/>
        <v>61655.97260273973</v>
      </c>
      <c r="Y3" s="1">
        <f t="shared" si="1"/>
        <v>61319.9727520436</v>
      </c>
      <c r="Z3" s="1">
        <f t="shared" si="1"/>
        <v>60987.61517615176</v>
      </c>
      <c r="AA3" s="1">
        <f t="shared" si="1"/>
        <v>60658.84097035041</v>
      </c>
      <c r="AB3" s="1">
        <f t="shared" si="1"/>
        <v>60333.59249329759</v>
      </c>
      <c r="AC3" s="1">
        <f t="shared" si="1"/>
        <v>60011.81333333333</v>
      </c>
      <c r="AD3" s="1">
        <f t="shared" si="1"/>
        <v>59693.44827586207</v>
      </c>
      <c r="AE3" s="1">
        <f t="shared" si="1"/>
        <v>59378.44327176781</v>
      </c>
      <c r="AF3" s="1">
        <f t="shared" si="1"/>
        <v>59066.74540682415</v>
      </c>
      <c r="AG3" s="1">
        <f t="shared" si="1"/>
        <v>58758.30287206266</v>
      </c>
      <c r="AH3" s="1">
        <f t="shared" si="1"/>
        <v>58453.06493506493</v>
      </c>
      <c r="AI3" s="1">
        <f t="shared" si="1"/>
        <v>58150.9819121447</v>
      </c>
      <c r="AK3" s="1">
        <f>D3/(I3-0.5)</f>
        <v>61655.97260273973</v>
      </c>
    </row>
    <row r="4" spans="1:37" ht="11.25">
      <c r="A4" s="31" t="s">
        <v>27</v>
      </c>
      <c r="B4" s="32">
        <f>SUM(B53:B68)</f>
        <v>3694057</v>
      </c>
      <c r="C4" s="32">
        <f>SUM(C53:C68)</f>
        <v>0</v>
      </c>
      <c r="D4" s="32">
        <f>B4+C4</f>
        <v>3694057</v>
      </c>
      <c r="E4" s="33">
        <f>D4*E$7/D$7</f>
        <v>59.91865624868702</v>
      </c>
      <c r="F4" s="33">
        <f>ROUND(E4,0)</f>
        <v>60</v>
      </c>
      <c r="G4" s="33">
        <f>TRUNC(D4/O$8,3)</f>
        <v>59.913</v>
      </c>
      <c r="H4" s="17">
        <f>ROUND(G4,0)</f>
        <v>60</v>
      </c>
      <c r="I4" s="63">
        <f>'§ 6 II'!K4</f>
        <v>61</v>
      </c>
      <c r="J4" s="32">
        <f>IF(I4&gt;H4,I4-H4,0)</f>
        <v>1</v>
      </c>
      <c r="K4" s="63">
        <f>L4-H4-J4</f>
        <v>2</v>
      </c>
      <c r="L4" s="37">
        <f>IF(O$9=TRUE,ROUND(D4/SMALL(AK$2:AK$6,1),0),H4)</f>
        <v>63</v>
      </c>
      <c r="M4" s="5"/>
      <c r="N4" s="1">
        <f t="shared" si="0"/>
        <v>74627.41414141415</v>
      </c>
      <c r="O4" s="1">
        <f t="shared" si="0"/>
        <v>73149.64356435643</v>
      </c>
      <c r="P4" s="1">
        <f t="shared" si="0"/>
        <v>71729.26213592233</v>
      </c>
      <c r="Q4" s="1">
        <f t="shared" si="0"/>
        <v>70362.99047619048</v>
      </c>
      <c r="R4" s="1">
        <f t="shared" si="0"/>
        <v>69047.79439252337</v>
      </c>
      <c r="S4" s="1">
        <f t="shared" si="0"/>
        <v>67780.8623853211</v>
      </c>
      <c r="T4" s="1">
        <f t="shared" si="0"/>
        <v>66559.58558558559</v>
      </c>
      <c r="U4" s="1">
        <f t="shared" si="0"/>
        <v>65381.53982300885</v>
      </c>
      <c r="V4" s="1">
        <f t="shared" si="0"/>
        <v>64244.46956521739</v>
      </c>
      <c r="W4" s="1">
        <f t="shared" si="0"/>
        <v>63146.27350427351</v>
      </c>
      <c r="X4" s="1">
        <f t="shared" si="1"/>
        <v>62084.991596638654</v>
      </c>
      <c r="Y4" s="1">
        <f t="shared" si="1"/>
        <v>61058.79338842975</v>
      </c>
      <c r="Z4" s="1">
        <f t="shared" si="1"/>
        <v>60065.96747967479</v>
      </c>
      <c r="AA4" s="1">
        <f t="shared" si="1"/>
        <v>59104.912</v>
      </c>
      <c r="AB4" s="1">
        <f t="shared" si="1"/>
        <v>58174.12598425197</v>
      </c>
      <c r="AC4" s="1">
        <f t="shared" si="1"/>
        <v>57272.201550387595</v>
      </c>
      <c r="AD4" s="1">
        <f t="shared" si="1"/>
        <v>56397.81679389313</v>
      </c>
      <c r="AE4" s="1">
        <f t="shared" si="1"/>
        <v>55549.72932330827</v>
      </c>
      <c r="AF4" s="1">
        <f t="shared" si="1"/>
        <v>54726.770370370374</v>
      </c>
      <c r="AG4" s="1">
        <f t="shared" si="1"/>
        <v>53927.83941605839</v>
      </c>
      <c r="AH4" s="1">
        <f t="shared" si="1"/>
        <v>53151.89928057554</v>
      </c>
      <c r="AI4" s="1">
        <f t="shared" si="1"/>
        <v>52397.97163120568</v>
      </c>
      <c r="AK4" s="1">
        <f>D4/(I4-0.5)</f>
        <v>61058.79338842975</v>
      </c>
    </row>
    <row r="5" spans="1:37" ht="11.25">
      <c r="A5" s="31" t="s">
        <v>29</v>
      </c>
      <c r="B5" s="36">
        <f>SUM(B74:B89)</f>
        <v>3755699</v>
      </c>
      <c r="C5" s="36">
        <f>SUM(C74:C89)</f>
        <v>0</v>
      </c>
      <c r="D5" s="32">
        <f>B5+C5</f>
        <v>3755699</v>
      </c>
      <c r="E5" s="33">
        <f>D5*E$7/D$7</f>
        <v>60.918507038342284</v>
      </c>
      <c r="F5" s="33">
        <f>ROUND(E5,0)</f>
        <v>61</v>
      </c>
      <c r="G5" s="33">
        <f>TRUNC(D5/O$8,3)</f>
        <v>60.913</v>
      </c>
      <c r="H5" s="17">
        <f>ROUND(G5,0)</f>
        <v>61</v>
      </c>
      <c r="I5" s="63">
        <f>'§ 6 II'!K5</f>
        <v>60</v>
      </c>
      <c r="J5" s="32">
        <f>IF(I5&gt;H5,I5-H5,0)</f>
        <v>0</v>
      </c>
      <c r="K5" s="63">
        <f>L5-H5-J5</f>
        <v>3</v>
      </c>
      <c r="L5" s="37">
        <f>IF(O$9=TRUE,ROUND(D5/SMALL(AK$2:AK$6,1),0),H5)</f>
        <v>64</v>
      </c>
      <c r="M5" s="5"/>
      <c r="N5" s="1">
        <f t="shared" si="0"/>
        <v>74370.27722772278</v>
      </c>
      <c r="O5" s="1">
        <f t="shared" si="0"/>
        <v>72926.19417475729</v>
      </c>
      <c r="P5" s="1">
        <f t="shared" si="0"/>
        <v>71537.12380952381</v>
      </c>
      <c r="Q5" s="1">
        <f t="shared" si="0"/>
        <v>70199.98130841121</v>
      </c>
      <c r="R5" s="1">
        <f t="shared" si="0"/>
        <v>68911.90825688074</v>
      </c>
      <c r="S5" s="1">
        <f t="shared" si="0"/>
        <v>67670.25225225225</v>
      </c>
      <c r="T5" s="1">
        <f t="shared" si="0"/>
        <v>66472.54867256636</v>
      </c>
      <c r="U5" s="1">
        <f t="shared" si="0"/>
        <v>65316.504347826085</v>
      </c>
      <c r="V5" s="1">
        <f t="shared" si="0"/>
        <v>64199.982905982906</v>
      </c>
      <c r="W5" s="1">
        <f t="shared" si="0"/>
        <v>63120.991596638654</v>
      </c>
      <c r="X5" s="1">
        <f t="shared" si="1"/>
        <v>62077.669421487604</v>
      </c>
      <c r="Y5" s="1">
        <f t="shared" si="1"/>
        <v>61068.276422764226</v>
      </c>
      <c r="Z5" s="1">
        <f t="shared" si="1"/>
        <v>60091.184</v>
      </c>
      <c r="AA5" s="1">
        <f t="shared" si="1"/>
        <v>59144.86614173228</v>
      </c>
      <c r="AB5" s="1">
        <f t="shared" si="1"/>
        <v>58227.891472868214</v>
      </c>
      <c r="AC5" s="1">
        <f t="shared" si="1"/>
        <v>57338.916030534354</v>
      </c>
      <c r="AD5" s="1">
        <f t="shared" si="1"/>
        <v>56476.67669172932</v>
      </c>
      <c r="AE5" s="1">
        <f t="shared" si="1"/>
        <v>55639.985185185185</v>
      </c>
      <c r="AF5" s="1">
        <f t="shared" si="1"/>
        <v>54827.722627737225</v>
      </c>
      <c r="AG5" s="1">
        <f t="shared" si="1"/>
        <v>54038.8345323741</v>
      </c>
      <c r="AH5" s="1">
        <f t="shared" si="1"/>
        <v>53272.32624113475</v>
      </c>
      <c r="AI5" s="1">
        <f t="shared" si="1"/>
        <v>52527.25874125874</v>
      </c>
      <c r="AK5" s="1">
        <f>D5/(I5-0.5)</f>
        <v>63120.991596638654</v>
      </c>
    </row>
    <row r="6" spans="1:37" ht="11.25">
      <c r="A6" s="31" t="s">
        <v>2</v>
      </c>
      <c r="B6" s="32">
        <f>'§ 6 II'!B137</f>
        <v>3243569</v>
      </c>
      <c r="C6" s="32">
        <f>'§ 6 II'!C137</f>
        <v>0</v>
      </c>
      <c r="D6" s="32">
        <f>B6+C6</f>
        <v>3243569</v>
      </c>
      <c r="E6" s="33">
        <f>D6*E$7/D$7</f>
        <v>52.61161263345355</v>
      </c>
      <c r="F6" s="33">
        <f>ROUND(E6,0)</f>
        <v>53</v>
      </c>
      <c r="G6" s="33">
        <f>TRUNC(D6/O$8,3)</f>
        <v>52.607</v>
      </c>
      <c r="H6" s="17">
        <f>ROUND(G6,0)</f>
        <v>53</v>
      </c>
      <c r="I6" s="63">
        <f>'§ 6 II'!K6</f>
        <v>56</v>
      </c>
      <c r="J6" s="32">
        <f>IF(I6&gt;H6,I6-H6,0)</f>
        <v>3</v>
      </c>
      <c r="K6" s="63">
        <f>L6-H6-J6</f>
        <v>0</v>
      </c>
      <c r="L6" s="37">
        <f>IF(O$9=TRUE,ROUND(D6/SMALL(AK$2:AK$6,1),0),H6)</f>
        <v>56</v>
      </c>
      <c r="M6" s="5"/>
      <c r="N6" s="1">
        <f t="shared" si="0"/>
        <v>76319.27058823529</v>
      </c>
      <c r="O6" s="1">
        <f t="shared" si="0"/>
        <v>74564.80459770115</v>
      </c>
      <c r="P6" s="1">
        <f t="shared" si="0"/>
        <v>72889.19101123596</v>
      </c>
      <c r="Q6" s="1">
        <f t="shared" si="0"/>
        <v>71287.23076923077</v>
      </c>
      <c r="R6" s="1">
        <f t="shared" si="0"/>
        <v>69754.17204301075</v>
      </c>
      <c r="S6" s="1">
        <f t="shared" si="0"/>
        <v>68285.66315789474</v>
      </c>
      <c r="T6" s="1">
        <f t="shared" si="0"/>
        <v>66877.71134020618</v>
      </c>
      <c r="U6" s="1">
        <f t="shared" si="0"/>
        <v>65526.64646464647</v>
      </c>
      <c r="V6" s="1">
        <f t="shared" si="0"/>
        <v>64229.08910891089</v>
      </c>
      <c r="W6" s="1">
        <f t="shared" si="0"/>
        <v>62981.922330097084</v>
      </c>
      <c r="X6" s="1">
        <f t="shared" si="1"/>
        <v>61782.26666666667</v>
      </c>
      <c r="Y6" s="1">
        <f t="shared" si="1"/>
        <v>60627.457943925234</v>
      </c>
      <c r="Z6" s="1">
        <f t="shared" si="1"/>
        <v>59515.02752293578</v>
      </c>
      <c r="AA6" s="1">
        <f t="shared" si="1"/>
        <v>58442.68468468468</v>
      </c>
      <c r="AB6" s="1">
        <f t="shared" si="1"/>
        <v>57408.30088495575</v>
      </c>
      <c r="AC6" s="1">
        <f t="shared" si="1"/>
        <v>56409.89565217392</v>
      </c>
      <c r="AD6" s="1">
        <f t="shared" si="1"/>
        <v>55445.62393162393</v>
      </c>
      <c r="AE6" s="1">
        <f t="shared" si="1"/>
        <v>54513.76470588235</v>
      </c>
      <c r="AF6" s="1">
        <f t="shared" si="1"/>
        <v>53612.710743801654</v>
      </c>
      <c r="AG6" s="1">
        <f t="shared" si="1"/>
        <v>52740.9593495935</v>
      </c>
      <c r="AH6" s="1">
        <f t="shared" si="1"/>
        <v>51897.104</v>
      </c>
      <c r="AI6" s="1">
        <f t="shared" si="1"/>
        <v>51079.82677165354</v>
      </c>
      <c r="AK6" s="1">
        <f>D6/(I6-0.5)</f>
        <v>58442.68468468468</v>
      </c>
    </row>
    <row r="7" spans="1:35" s="6" customFormat="1" ht="11.25">
      <c r="A7" s="48" t="s">
        <v>3</v>
      </c>
      <c r="B7" s="49">
        <f>SUM(B2:B6)</f>
        <v>36867417</v>
      </c>
      <c r="C7" s="49">
        <f>SUM(C2:C6)</f>
        <v>0</v>
      </c>
      <c r="D7" s="49">
        <f>SUM(D2:D6)</f>
        <v>36867417</v>
      </c>
      <c r="E7" s="50">
        <v>598</v>
      </c>
      <c r="F7" s="51">
        <f aca="true" t="shared" si="2" ref="F7:L7">SUM(F2:F6)</f>
        <v>599</v>
      </c>
      <c r="G7" s="51">
        <f t="shared" si="2"/>
        <v>597.9499999999999</v>
      </c>
      <c r="H7" s="64">
        <f t="shared" si="2"/>
        <v>598</v>
      </c>
      <c r="I7" s="64">
        <f t="shared" si="2"/>
        <v>602</v>
      </c>
      <c r="J7" s="64">
        <f t="shared" si="2"/>
        <v>5</v>
      </c>
      <c r="K7" s="64">
        <f t="shared" si="2"/>
        <v>28</v>
      </c>
      <c r="L7" s="64">
        <f t="shared" si="2"/>
        <v>631</v>
      </c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6" customFormat="1" ht="9.75" customHeight="1">
      <c r="A8" s="21"/>
      <c r="B8" s="22"/>
      <c r="C8" s="22"/>
      <c r="D8" s="21"/>
      <c r="E8" s="24"/>
      <c r="F8" s="23"/>
      <c r="G8" s="24"/>
      <c r="H8" s="21"/>
      <c r="I8" s="21"/>
      <c r="J8" s="21"/>
      <c r="K8" s="21"/>
      <c r="L8" s="21"/>
      <c r="N8" s="1">
        <f>SMALL(N2:AI6,5*11+F7-E7)+0.00001</f>
        <v>61655.97261273973</v>
      </c>
      <c r="O8" s="1">
        <f>IF(AND(N8&lt;=ROUND(D7/E7,0),N9&gt;=ROUND(D7/E7,0)),ROUND(D7/E7,0),IF(ROUND(D7/E7,0)&lt;N8,IF(ROUNDUP(N8,0)&lt;=ROUNDDOWN(N9,0),ROUNDUP(N8,0),IF(ROUNDUP(N8,1)&lt;=ROUNDDOWN(N9,1),ROUNDUP(N8,1),IF(ROUNDUP(N8,2)&lt;=ROUNDDOWN(N9,2),ROUNDUP(N8,2),IF(ROUNDUP(N8,3)&lt;=ROUNDDOWN(N9,3),ROUNDUP(N8,3),ROUNDUP(N8,4))))),IF(ROUNDUP(N8,0)&lt;=ROUNDDOWN(N9,0),ROUNDDOWN(N9,0),IF(ROUNDUP(N8,1)&lt;=ROUNDDOWN(N9,1),ROUNDDOWN(N9,1),IF(ROUNDUP(N8,2)&lt;=ROUNDDOWN(N9,2),ROUNDDOWN(N9,2),IF(ROUNDUP(N8,3)&lt;=ROUNDDOWN(N9,3),ROUNDDOWN(N9,3),ROUNDDOWN(N9,4)))))))</f>
        <v>61656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15" ht="9.75" customHeight="1">
      <c r="A9" s="25"/>
      <c r="B9" s="25"/>
      <c r="C9" s="25"/>
      <c r="D9" s="35"/>
      <c r="E9" s="25"/>
      <c r="F9" s="8"/>
      <c r="G9" s="8"/>
      <c r="H9" s="8"/>
      <c r="I9" s="8"/>
      <c r="J9" s="8"/>
      <c r="K9" s="8"/>
      <c r="L9" s="8"/>
      <c r="N9" s="1">
        <f>SMALL(N2:AI6,5*11+1+F7-E7)-0.00001</f>
        <v>61782.26665666667</v>
      </c>
      <c r="O9" s="1" t="b">
        <f>OR(I2&gt;H2,I3&gt;H3,I4&gt;H4,I5&gt;H5,I6&gt;H6)</f>
        <v>1</v>
      </c>
    </row>
    <row r="10" spans="1:12" ht="9.75" customHeight="1">
      <c r="A10" s="25"/>
      <c r="B10" s="25"/>
      <c r="C10" s="25"/>
      <c r="D10" s="35"/>
      <c r="E10" s="25"/>
      <c r="F10" s="8"/>
      <c r="G10" s="8"/>
      <c r="H10" s="8"/>
      <c r="I10" s="8"/>
      <c r="J10" s="8"/>
      <c r="K10" s="8"/>
      <c r="L10" s="8"/>
    </row>
    <row r="11" spans="1:37" ht="33.75" customHeight="1">
      <c r="A11" s="52" t="s">
        <v>0</v>
      </c>
      <c r="B11" s="11" t="s">
        <v>16</v>
      </c>
      <c r="C11" s="12" t="s">
        <v>14</v>
      </c>
      <c r="D11" s="11" t="s">
        <v>15</v>
      </c>
      <c r="E11" s="11" t="s">
        <v>18</v>
      </c>
      <c r="F11" s="29" t="s">
        <v>30</v>
      </c>
      <c r="G11" s="13" t="s">
        <v>45</v>
      </c>
      <c r="H11" s="29" t="str">
        <f>"Divisor "&amp;O28</f>
        <v>Divisor 59474</v>
      </c>
      <c r="I11" s="14" t="s">
        <v>17</v>
      </c>
      <c r="J11" s="11" t="s">
        <v>47</v>
      </c>
      <c r="K11" s="11" t="s">
        <v>46</v>
      </c>
      <c r="L11" s="11" t="s">
        <v>26</v>
      </c>
      <c r="N11" s="1">
        <v>-10</v>
      </c>
      <c r="O11" s="1">
        <v>-9</v>
      </c>
      <c r="P11" s="1">
        <v>-8</v>
      </c>
      <c r="Q11" s="1">
        <v>-7</v>
      </c>
      <c r="R11" s="1">
        <v>-6</v>
      </c>
      <c r="S11" s="1">
        <v>-5</v>
      </c>
      <c r="T11" s="1">
        <v>-4</v>
      </c>
      <c r="U11" s="1">
        <v>-3</v>
      </c>
      <c r="V11" s="1">
        <v>-2</v>
      </c>
      <c r="W11" s="1">
        <v>-1</v>
      </c>
      <c r="X11" s="1">
        <v>0</v>
      </c>
      <c r="Y11" s="1">
        <v>1</v>
      </c>
      <c r="Z11" s="1">
        <v>2</v>
      </c>
      <c r="AA11" s="1">
        <v>3</v>
      </c>
      <c r="AB11" s="1">
        <v>4</v>
      </c>
      <c r="AC11" s="1">
        <v>5</v>
      </c>
      <c r="AD11" s="1">
        <v>6</v>
      </c>
      <c r="AE11" s="1">
        <v>7</v>
      </c>
      <c r="AF11" s="1">
        <v>8</v>
      </c>
      <c r="AG11" s="1">
        <v>9</v>
      </c>
      <c r="AH11" s="1">
        <v>10</v>
      </c>
      <c r="AI11" s="1">
        <v>11</v>
      </c>
      <c r="AJ11" s="1"/>
      <c r="AK11" s="1" t="s">
        <v>43</v>
      </c>
    </row>
    <row r="12" spans="1:37" ht="12.75">
      <c r="A12" s="15" t="s">
        <v>20</v>
      </c>
      <c r="B12" s="38">
        <f ca="1" t="shared" si="3" ref="B12:B24">INDIRECT("'§ 6 II'!B"&amp;ROW(B1)*8+25)</f>
        <v>638756</v>
      </c>
      <c r="C12" s="38">
        <f ca="1">INDIRECT("'§ 6 II'!C"&amp;ROW(C1)*8+25)</f>
        <v>0</v>
      </c>
      <c r="D12" s="19">
        <f aca="true" t="shared" si="4" ref="D12:D26">B12+C12</f>
        <v>638756</v>
      </c>
      <c r="E12" s="65">
        <f ca="1">INDIRECT("'§ 6 II'!I"&amp;ROW(I1)*8+25)</f>
        <v>9</v>
      </c>
      <c r="F12" s="16">
        <f aca="true" t="shared" si="5" ref="F12:F26">D12*F$27/D$27</f>
        <v>10.915703165225125</v>
      </c>
      <c r="G12" s="16">
        <f>ROUND(MAX(F12,E12),0)</f>
        <v>11</v>
      </c>
      <c r="H12" s="16">
        <f aca="true" t="shared" si="6" ref="H12:H26">TRUNC(D12/O$28,3)</f>
        <v>10.74</v>
      </c>
      <c r="I12" s="17">
        <f aca="true" t="shared" si="7" ref="I12:I26">ROUND(H12,0)</f>
        <v>11</v>
      </c>
      <c r="J12" s="17">
        <f aca="true" t="shared" si="8" ref="J12:J26">IF(E12&gt;I12,E12-I12,0)</f>
        <v>0</v>
      </c>
      <c r="K12" s="17">
        <f>L12-'§ 6 II'!K33</f>
        <v>1</v>
      </c>
      <c r="L12" s="18">
        <f aca="true" t="shared" si="9" ref="L12:L26">I12+J12</f>
        <v>11</v>
      </c>
      <c r="N12" s="1" t="str">
        <f aca="true" t="shared" si="10" ref="N12:W26">IF(N$11-$AK12&lt;=0,"ÜBERHANG",ABS($D12/($G12-0.5+N$11))+$B$27*(N$11+$G12-0.5&lt;0))</f>
        <v>ÜBERHANG</v>
      </c>
      <c r="O12" s="1" t="str">
        <f t="shared" si="10"/>
        <v>ÜBERHANG</v>
      </c>
      <c r="P12" s="1" t="str">
        <f t="shared" si="10"/>
        <v>ÜBERHANG</v>
      </c>
      <c r="Q12" s="1" t="str">
        <f t="shared" si="10"/>
        <v>ÜBERHANG</v>
      </c>
      <c r="R12" s="1" t="str">
        <f t="shared" si="10"/>
        <v>ÜBERHANG</v>
      </c>
      <c r="S12" s="1" t="str">
        <f t="shared" si="10"/>
        <v>ÜBERHANG</v>
      </c>
      <c r="T12" s="1" t="str">
        <f t="shared" si="10"/>
        <v>ÜBERHANG</v>
      </c>
      <c r="U12" s="1" t="str">
        <f t="shared" si="10"/>
        <v>ÜBERHANG</v>
      </c>
      <c r="V12" s="1" t="str">
        <f t="shared" si="10"/>
        <v>ÜBERHANG</v>
      </c>
      <c r="W12" s="1">
        <f t="shared" si="10"/>
        <v>67237.47368421052</v>
      </c>
      <c r="X12" s="1">
        <f aca="true" t="shared" si="11" ref="X12:AI26">IF(X$11-$AK12&lt;=0,"ÜBERHANG",ABS($D12/($G12-0.5+X$11))+$B$27*(X$11+$G12-0.5&lt;0))</f>
        <v>60833.90476190476</v>
      </c>
      <c r="Y12" s="1">
        <f t="shared" si="11"/>
        <v>55544</v>
      </c>
      <c r="Z12" s="1">
        <f t="shared" si="11"/>
        <v>51100.48</v>
      </c>
      <c r="AA12" s="1">
        <f t="shared" si="11"/>
        <v>47315.25925925926</v>
      </c>
      <c r="AB12" s="1">
        <f t="shared" si="11"/>
        <v>44052.137931034486</v>
      </c>
      <c r="AC12" s="1">
        <f t="shared" si="11"/>
        <v>41210.06451612903</v>
      </c>
      <c r="AD12" s="1">
        <f t="shared" si="11"/>
        <v>38712.48484848485</v>
      </c>
      <c r="AE12" s="1">
        <f t="shared" si="11"/>
        <v>36500.34285714286</v>
      </c>
      <c r="AF12" s="1">
        <f t="shared" si="11"/>
        <v>34527.35135135135</v>
      </c>
      <c r="AG12" s="1">
        <f t="shared" si="11"/>
        <v>32756.71794871795</v>
      </c>
      <c r="AH12" s="1">
        <f t="shared" si="11"/>
        <v>31158.829268292684</v>
      </c>
      <c r="AI12" s="1">
        <f t="shared" si="11"/>
        <v>29709.581395348836</v>
      </c>
      <c r="AJ12" s="1"/>
      <c r="AK12" s="1">
        <f aca="true" t="shared" si="12" ref="AK12:AK26">E12-G12</f>
        <v>-2</v>
      </c>
    </row>
    <row r="13" spans="1:37" ht="12.75">
      <c r="A13" s="15" t="s">
        <v>24</v>
      </c>
      <c r="B13" s="38">
        <f ca="1" t="shared" si="3"/>
        <v>369048</v>
      </c>
      <c r="C13" s="38">
        <f ca="1" t="shared" si="13" ref="C13:C24">INDIRECT("'§ 6 II'!C"&amp;ROW(C2)*8+25)</f>
        <v>0</v>
      </c>
      <c r="D13" s="19">
        <f t="shared" si="4"/>
        <v>369048</v>
      </c>
      <c r="E13" s="65">
        <f ca="1" t="shared" si="14" ref="E13:E24">INDIRECT("'§ 6 II'!I"&amp;ROW(I2)*8+25)</f>
        <v>6</v>
      </c>
      <c r="F13" s="16">
        <f t="shared" si="5"/>
        <v>6.3066623588976105</v>
      </c>
      <c r="G13" s="16">
        <f aca="true" t="shared" si="15" ref="G13:G26">ROUND(MAX(F13,E13),0)</f>
        <v>6</v>
      </c>
      <c r="H13" s="16">
        <f t="shared" si="6"/>
        <v>6.205</v>
      </c>
      <c r="I13" s="17">
        <f t="shared" si="7"/>
        <v>6</v>
      </c>
      <c r="J13" s="17">
        <f t="shared" si="8"/>
        <v>0</v>
      </c>
      <c r="K13" s="17">
        <f>L13-'§ 6 II'!K41</f>
        <v>0</v>
      </c>
      <c r="L13" s="18">
        <f t="shared" si="9"/>
        <v>6</v>
      </c>
      <c r="N13" s="1" t="str">
        <f t="shared" si="10"/>
        <v>ÜBERHANG</v>
      </c>
      <c r="O13" s="1" t="str">
        <f t="shared" si="10"/>
        <v>ÜBERHANG</v>
      </c>
      <c r="P13" s="1" t="str">
        <f t="shared" si="10"/>
        <v>ÜBERHANG</v>
      </c>
      <c r="Q13" s="1" t="str">
        <f t="shared" si="10"/>
        <v>ÜBERHANG</v>
      </c>
      <c r="R13" s="1" t="str">
        <f t="shared" si="10"/>
        <v>ÜBERHANG</v>
      </c>
      <c r="S13" s="1" t="str">
        <f t="shared" si="10"/>
        <v>ÜBERHANG</v>
      </c>
      <c r="T13" s="1" t="str">
        <f t="shared" si="10"/>
        <v>ÜBERHANG</v>
      </c>
      <c r="U13" s="1" t="str">
        <f t="shared" si="10"/>
        <v>ÜBERHANG</v>
      </c>
      <c r="V13" s="1" t="str">
        <f t="shared" si="10"/>
        <v>ÜBERHANG</v>
      </c>
      <c r="W13" s="1" t="str">
        <f t="shared" si="10"/>
        <v>ÜBERHANG</v>
      </c>
      <c r="X13" s="1" t="str">
        <f t="shared" si="11"/>
        <v>ÜBERHANG</v>
      </c>
      <c r="Y13" s="1">
        <f t="shared" si="11"/>
        <v>56776.61538461538</v>
      </c>
      <c r="Z13" s="1">
        <f t="shared" si="11"/>
        <v>49206.4</v>
      </c>
      <c r="AA13" s="1">
        <f t="shared" si="11"/>
        <v>43417.41176470588</v>
      </c>
      <c r="AB13" s="1">
        <f t="shared" si="11"/>
        <v>38847.15789473684</v>
      </c>
      <c r="AC13" s="1">
        <f t="shared" si="11"/>
        <v>35147.42857142857</v>
      </c>
      <c r="AD13" s="1">
        <f t="shared" si="11"/>
        <v>32091.130434782608</v>
      </c>
      <c r="AE13" s="1">
        <f t="shared" si="11"/>
        <v>29523.84</v>
      </c>
      <c r="AF13" s="1">
        <f t="shared" si="11"/>
        <v>27336.88888888889</v>
      </c>
      <c r="AG13" s="1">
        <f t="shared" si="11"/>
        <v>25451.58620689655</v>
      </c>
      <c r="AH13" s="1">
        <f t="shared" si="11"/>
        <v>23809.548387096773</v>
      </c>
      <c r="AI13" s="1">
        <f t="shared" si="11"/>
        <v>22366.545454545456</v>
      </c>
      <c r="AJ13" s="1"/>
      <c r="AK13" s="1">
        <f t="shared" si="12"/>
        <v>0</v>
      </c>
    </row>
    <row r="14" spans="1:37" ht="12.75">
      <c r="A14" s="15" t="s">
        <v>4</v>
      </c>
      <c r="B14" s="38">
        <f ca="1" t="shared" si="3"/>
        <v>285927</v>
      </c>
      <c r="C14" s="38">
        <f ca="1" t="shared" si="13"/>
        <v>0</v>
      </c>
      <c r="D14" s="19">
        <f t="shared" si="4"/>
        <v>285927</v>
      </c>
      <c r="E14" s="65">
        <f ca="1" t="shared" si="14"/>
        <v>1</v>
      </c>
      <c r="F14" s="16">
        <f t="shared" si="5"/>
        <v>4.886207345094722</v>
      </c>
      <c r="G14" s="16">
        <f t="shared" si="15"/>
        <v>5</v>
      </c>
      <c r="H14" s="16">
        <f t="shared" si="6"/>
        <v>4.807</v>
      </c>
      <c r="I14" s="17">
        <f t="shared" si="7"/>
        <v>5</v>
      </c>
      <c r="J14" s="17">
        <f t="shared" si="8"/>
        <v>0</v>
      </c>
      <c r="K14" s="17">
        <f>L14-'§ 6 II'!K49</f>
        <v>0</v>
      </c>
      <c r="L14" s="18">
        <f t="shared" si="9"/>
        <v>5</v>
      </c>
      <c r="N14" s="1" t="str">
        <f t="shared" si="10"/>
        <v>ÜBERHANG</v>
      </c>
      <c r="O14" s="1" t="str">
        <f t="shared" si="10"/>
        <v>ÜBERHANG</v>
      </c>
      <c r="P14" s="1" t="str">
        <f t="shared" si="10"/>
        <v>ÜBERHANG</v>
      </c>
      <c r="Q14" s="1" t="str">
        <f t="shared" si="10"/>
        <v>ÜBERHANG</v>
      </c>
      <c r="R14" s="1" t="str">
        <f t="shared" si="10"/>
        <v>ÜBERHANG</v>
      </c>
      <c r="S14" s="1" t="str">
        <f t="shared" si="10"/>
        <v>ÜBERHANG</v>
      </c>
      <c r="T14" s="1" t="str">
        <f t="shared" si="10"/>
        <v>ÜBERHANG</v>
      </c>
      <c r="U14" s="1">
        <f t="shared" si="10"/>
        <v>190618</v>
      </c>
      <c r="V14" s="1">
        <f t="shared" si="10"/>
        <v>114370.8</v>
      </c>
      <c r="W14" s="1">
        <f t="shared" si="10"/>
        <v>81693.42857142857</v>
      </c>
      <c r="X14" s="1">
        <f t="shared" si="11"/>
        <v>63539.333333333336</v>
      </c>
      <c r="Y14" s="1">
        <f t="shared" si="11"/>
        <v>51986.72727272727</v>
      </c>
      <c r="Z14" s="1">
        <f t="shared" si="11"/>
        <v>43988.769230769234</v>
      </c>
      <c r="AA14" s="1">
        <f t="shared" si="11"/>
        <v>38123.6</v>
      </c>
      <c r="AB14" s="1">
        <f t="shared" si="11"/>
        <v>33638.470588235294</v>
      </c>
      <c r="AC14" s="1">
        <f t="shared" si="11"/>
        <v>30097.57894736842</v>
      </c>
      <c r="AD14" s="1">
        <f t="shared" si="11"/>
        <v>27231.14285714286</v>
      </c>
      <c r="AE14" s="1">
        <f t="shared" si="11"/>
        <v>24863.217391304348</v>
      </c>
      <c r="AF14" s="1">
        <f t="shared" si="11"/>
        <v>22874.16</v>
      </c>
      <c r="AG14" s="1">
        <f t="shared" si="11"/>
        <v>21179.777777777777</v>
      </c>
      <c r="AH14" s="1">
        <f t="shared" si="11"/>
        <v>19719.103448275862</v>
      </c>
      <c r="AI14" s="1">
        <f t="shared" si="11"/>
        <v>18446.90322580645</v>
      </c>
      <c r="AJ14" s="1"/>
      <c r="AK14" s="1">
        <f t="shared" si="12"/>
        <v>-4</v>
      </c>
    </row>
    <row r="15" spans="1:37" ht="12.75">
      <c r="A15" s="15" t="s">
        <v>5</v>
      </c>
      <c r="B15" s="38">
        <f ca="1" t="shared" si="3"/>
        <v>1825592</v>
      </c>
      <c r="C15" s="38">
        <f ca="1" t="shared" si="13"/>
        <v>0</v>
      </c>
      <c r="D15" s="19">
        <f t="shared" si="4"/>
        <v>1825592</v>
      </c>
      <c r="E15" s="65">
        <f ca="1" t="shared" si="14"/>
        <v>17</v>
      </c>
      <c r="F15" s="16">
        <f t="shared" si="5"/>
        <v>31.197547064621965</v>
      </c>
      <c r="G15" s="16">
        <f t="shared" si="15"/>
        <v>31</v>
      </c>
      <c r="H15" s="16">
        <f t="shared" si="6"/>
        <v>30.695</v>
      </c>
      <c r="I15" s="17">
        <f t="shared" si="7"/>
        <v>31</v>
      </c>
      <c r="J15" s="17">
        <f t="shared" si="8"/>
        <v>0</v>
      </c>
      <c r="K15" s="17">
        <f>L15-'§ 6 II'!K57</f>
        <v>3</v>
      </c>
      <c r="L15" s="18">
        <f t="shared" si="9"/>
        <v>31</v>
      </c>
      <c r="N15" s="1">
        <f t="shared" si="10"/>
        <v>89053.26829268293</v>
      </c>
      <c r="O15" s="1">
        <f t="shared" si="10"/>
        <v>84911.25581395348</v>
      </c>
      <c r="P15" s="1">
        <f t="shared" si="10"/>
        <v>81137.42222222222</v>
      </c>
      <c r="Q15" s="1">
        <f t="shared" si="10"/>
        <v>77684.76595744681</v>
      </c>
      <c r="R15" s="1">
        <f t="shared" si="10"/>
        <v>74513.95918367348</v>
      </c>
      <c r="S15" s="1">
        <f t="shared" si="10"/>
        <v>71591.8431372549</v>
      </c>
      <c r="T15" s="1">
        <f t="shared" si="10"/>
        <v>68890.2641509434</v>
      </c>
      <c r="U15" s="1">
        <f t="shared" si="10"/>
        <v>66385.16363636364</v>
      </c>
      <c r="V15" s="1">
        <f t="shared" si="10"/>
        <v>64055.85964912281</v>
      </c>
      <c r="W15" s="1">
        <f t="shared" si="10"/>
        <v>61884.47457627119</v>
      </c>
      <c r="X15" s="1">
        <f t="shared" si="11"/>
        <v>59855.475409836065</v>
      </c>
      <c r="Y15" s="1">
        <f t="shared" si="11"/>
        <v>57955.30158730159</v>
      </c>
      <c r="Z15" s="1">
        <f t="shared" si="11"/>
        <v>56172.06153846154</v>
      </c>
      <c r="AA15" s="1">
        <f t="shared" si="11"/>
        <v>54495.28358208955</v>
      </c>
      <c r="AB15" s="1">
        <f t="shared" si="11"/>
        <v>52915.710144927536</v>
      </c>
      <c r="AC15" s="1">
        <f t="shared" si="11"/>
        <v>51425.126760563384</v>
      </c>
      <c r="AD15" s="1">
        <f t="shared" si="11"/>
        <v>50016.21917808219</v>
      </c>
      <c r="AE15" s="1">
        <f t="shared" si="11"/>
        <v>48682.45333333333</v>
      </c>
      <c r="AF15" s="1">
        <f t="shared" si="11"/>
        <v>47417.97402597403</v>
      </c>
      <c r="AG15" s="1">
        <f t="shared" si="11"/>
        <v>46217.51898734177</v>
      </c>
      <c r="AH15" s="1">
        <f t="shared" si="11"/>
        <v>45076.345679012345</v>
      </c>
      <c r="AI15" s="1">
        <f t="shared" si="11"/>
        <v>43990.1686746988</v>
      </c>
      <c r="AJ15" s="1"/>
      <c r="AK15" s="1">
        <f t="shared" si="12"/>
        <v>-14</v>
      </c>
    </row>
    <row r="16" spans="1:37" ht="12.75">
      <c r="A16" s="15" t="s">
        <v>6</v>
      </c>
      <c r="B16" s="38">
        <f ca="1" t="shared" si="3"/>
        <v>96459</v>
      </c>
      <c r="C16" s="38">
        <f ca="1" t="shared" si="13"/>
        <v>0</v>
      </c>
      <c r="D16" s="19">
        <f t="shared" si="4"/>
        <v>96459</v>
      </c>
      <c r="E16" s="65">
        <f ca="1" t="shared" si="14"/>
        <v>0</v>
      </c>
      <c r="F16" s="16">
        <f t="shared" si="5"/>
        <v>1.6483881350851506</v>
      </c>
      <c r="G16" s="16">
        <f t="shared" si="15"/>
        <v>2</v>
      </c>
      <c r="H16" s="16">
        <f t="shared" si="6"/>
        <v>1.621</v>
      </c>
      <c r="I16" s="17">
        <f t="shared" si="7"/>
        <v>2</v>
      </c>
      <c r="J16" s="17">
        <f t="shared" si="8"/>
        <v>0</v>
      </c>
      <c r="K16" s="17">
        <f>L16-'§ 6 II'!K65</f>
        <v>1</v>
      </c>
      <c r="L16" s="18">
        <f t="shared" si="9"/>
        <v>2</v>
      </c>
      <c r="N16" s="1" t="str">
        <f t="shared" si="10"/>
        <v>ÜBERHANG</v>
      </c>
      <c r="O16" s="1" t="str">
        <f t="shared" si="10"/>
        <v>ÜBERHANG</v>
      </c>
      <c r="P16" s="1" t="str">
        <f t="shared" si="10"/>
        <v>ÜBERHANG</v>
      </c>
      <c r="Q16" s="1" t="str">
        <f t="shared" si="10"/>
        <v>ÜBERHANG</v>
      </c>
      <c r="R16" s="1" t="str">
        <f t="shared" si="10"/>
        <v>ÜBERHANG</v>
      </c>
      <c r="S16" s="1" t="str">
        <f t="shared" si="10"/>
        <v>ÜBERHANG</v>
      </c>
      <c r="T16" s="1" t="str">
        <f t="shared" si="10"/>
        <v>ÜBERHANG</v>
      </c>
      <c r="U16" s="1" t="str">
        <f t="shared" si="10"/>
        <v>ÜBERHANG</v>
      </c>
      <c r="V16" s="1" t="str">
        <f t="shared" si="10"/>
        <v>ÜBERHANG</v>
      </c>
      <c r="W16" s="1">
        <f t="shared" si="10"/>
        <v>192918</v>
      </c>
      <c r="X16" s="1">
        <f t="shared" si="11"/>
        <v>64306</v>
      </c>
      <c r="Y16" s="1">
        <f t="shared" si="11"/>
        <v>38583.6</v>
      </c>
      <c r="Z16" s="1">
        <f t="shared" si="11"/>
        <v>27559.714285714286</v>
      </c>
      <c r="AA16" s="1">
        <f t="shared" si="11"/>
        <v>21435.333333333332</v>
      </c>
      <c r="AB16" s="1">
        <f t="shared" si="11"/>
        <v>17538</v>
      </c>
      <c r="AC16" s="1">
        <f t="shared" si="11"/>
        <v>14839.846153846154</v>
      </c>
      <c r="AD16" s="1">
        <f t="shared" si="11"/>
        <v>12861.2</v>
      </c>
      <c r="AE16" s="1">
        <f t="shared" si="11"/>
        <v>11348.117647058823</v>
      </c>
      <c r="AF16" s="1">
        <f t="shared" si="11"/>
        <v>10153.578947368422</v>
      </c>
      <c r="AG16" s="1">
        <f t="shared" si="11"/>
        <v>9186.57142857143</v>
      </c>
      <c r="AH16" s="1">
        <f t="shared" si="11"/>
        <v>8387.739130434782</v>
      </c>
      <c r="AI16" s="1">
        <f t="shared" si="11"/>
        <v>7716.72</v>
      </c>
      <c r="AJ16" s="1"/>
      <c r="AK16" s="1">
        <f t="shared" si="12"/>
        <v>-2</v>
      </c>
    </row>
    <row r="17" spans="1:37" ht="12.75">
      <c r="A17" s="15" t="s">
        <v>10</v>
      </c>
      <c r="B17" s="38">
        <f ca="1" t="shared" si="3"/>
        <v>482601</v>
      </c>
      <c r="C17" s="38">
        <f ca="1" t="shared" si="13"/>
        <v>0</v>
      </c>
      <c r="D17" s="19">
        <f t="shared" si="4"/>
        <v>482601</v>
      </c>
      <c r="E17" s="65">
        <f ca="1" t="shared" si="14"/>
        <v>9</v>
      </c>
      <c r="F17" s="16">
        <f t="shared" si="5"/>
        <v>8.247169910326965</v>
      </c>
      <c r="G17" s="16">
        <f t="shared" si="15"/>
        <v>9</v>
      </c>
      <c r="H17" s="16">
        <f t="shared" si="6"/>
        <v>8.114</v>
      </c>
      <c r="I17" s="17">
        <f t="shared" si="7"/>
        <v>8</v>
      </c>
      <c r="J17" s="17">
        <f t="shared" si="8"/>
        <v>1</v>
      </c>
      <c r="K17" s="17">
        <f>L17-'§ 6 II'!K73</f>
        <v>0</v>
      </c>
      <c r="L17" s="18">
        <f t="shared" si="9"/>
        <v>9</v>
      </c>
      <c r="N17" s="1" t="str">
        <f t="shared" si="10"/>
        <v>ÜBERHANG</v>
      </c>
      <c r="O17" s="1" t="str">
        <f t="shared" si="10"/>
        <v>ÜBERHANG</v>
      </c>
      <c r="P17" s="1" t="str">
        <f t="shared" si="10"/>
        <v>ÜBERHANG</v>
      </c>
      <c r="Q17" s="1" t="str">
        <f t="shared" si="10"/>
        <v>ÜBERHANG</v>
      </c>
      <c r="R17" s="1" t="str">
        <f t="shared" si="10"/>
        <v>ÜBERHANG</v>
      </c>
      <c r="S17" s="1" t="str">
        <f t="shared" si="10"/>
        <v>ÜBERHANG</v>
      </c>
      <c r="T17" s="1" t="str">
        <f t="shared" si="10"/>
        <v>ÜBERHANG</v>
      </c>
      <c r="U17" s="1" t="str">
        <f t="shared" si="10"/>
        <v>ÜBERHANG</v>
      </c>
      <c r="V17" s="1" t="str">
        <f t="shared" si="10"/>
        <v>ÜBERHANG</v>
      </c>
      <c r="W17" s="1" t="str">
        <f t="shared" si="10"/>
        <v>ÜBERHANG</v>
      </c>
      <c r="X17" s="1" t="str">
        <f t="shared" si="11"/>
        <v>ÜBERHANG</v>
      </c>
      <c r="Y17" s="1">
        <f t="shared" si="11"/>
        <v>50800.10526315789</v>
      </c>
      <c r="Z17" s="1">
        <f t="shared" si="11"/>
        <v>45962</v>
      </c>
      <c r="AA17" s="1">
        <f t="shared" si="11"/>
        <v>41965.30434782609</v>
      </c>
      <c r="AB17" s="1">
        <f t="shared" si="11"/>
        <v>38608.08</v>
      </c>
      <c r="AC17" s="1">
        <f t="shared" si="11"/>
        <v>35748.22222222222</v>
      </c>
      <c r="AD17" s="1">
        <f t="shared" si="11"/>
        <v>33282.8275862069</v>
      </c>
      <c r="AE17" s="1">
        <f t="shared" si="11"/>
        <v>31135.548387096773</v>
      </c>
      <c r="AF17" s="1">
        <f t="shared" si="11"/>
        <v>29248.545454545456</v>
      </c>
      <c r="AG17" s="1">
        <f t="shared" si="11"/>
        <v>27577.2</v>
      </c>
      <c r="AH17" s="1">
        <f t="shared" si="11"/>
        <v>26086.54054054054</v>
      </c>
      <c r="AI17" s="1">
        <f t="shared" si="11"/>
        <v>24748.76923076923</v>
      </c>
      <c r="AJ17" s="1"/>
      <c r="AK17" s="1">
        <f t="shared" si="12"/>
        <v>0</v>
      </c>
    </row>
    <row r="18" spans="1:37" ht="12.75">
      <c r="A18" s="15" t="s">
        <v>25</v>
      </c>
      <c r="B18" s="38">
        <f ca="1" t="shared" si="3"/>
        <v>485781</v>
      </c>
      <c r="C18" s="38">
        <f ca="1" t="shared" si="13"/>
        <v>0</v>
      </c>
      <c r="D18" s="19">
        <f t="shared" si="4"/>
        <v>485781</v>
      </c>
      <c r="E18" s="65">
        <f ca="1" t="shared" si="14"/>
        <v>9</v>
      </c>
      <c r="F18" s="16">
        <f t="shared" si="5"/>
        <v>8.301512939692506</v>
      </c>
      <c r="G18" s="16">
        <f t="shared" si="15"/>
        <v>9</v>
      </c>
      <c r="H18" s="16">
        <f t="shared" si="6"/>
        <v>8.167</v>
      </c>
      <c r="I18" s="17">
        <f t="shared" si="7"/>
        <v>8</v>
      </c>
      <c r="J18" s="17">
        <f t="shared" si="8"/>
        <v>1</v>
      </c>
      <c r="K18" s="17">
        <f>L18-'§ 6 II'!K81</f>
        <v>0</v>
      </c>
      <c r="L18" s="18">
        <f t="shared" si="9"/>
        <v>9</v>
      </c>
      <c r="N18" s="1" t="str">
        <f t="shared" si="10"/>
        <v>ÜBERHANG</v>
      </c>
      <c r="O18" s="1" t="str">
        <f t="shared" si="10"/>
        <v>ÜBERHANG</v>
      </c>
      <c r="P18" s="1" t="str">
        <f t="shared" si="10"/>
        <v>ÜBERHANG</v>
      </c>
      <c r="Q18" s="1" t="str">
        <f t="shared" si="10"/>
        <v>ÜBERHANG</v>
      </c>
      <c r="R18" s="1" t="str">
        <f t="shared" si="10"/>
        <v>ÜBERHANG</v>
      </c>
      <c r="S18" s="1" t="str">
        <f t="shared" si="10"/>
        <v>ÜBERHANG</v>
      </c>
      <c r="T18" s="1" t="str">
        <f t="shared" si="10"/>
        <v>ÜBERHANG</v>
      </c>
      <c r="U18" s="1" t="str">
        <f t="shared" si="10"/>
        <v>ÜBERHANG</v>
      </c>
      <c r="V18" s="1" t="str">
        <f t="shared" si="10"/>
        <v>ÜBERHANG</v>
      </c>
      <c r="W18" s="1" t="str">
        <f t="shared" si="10"/>
        <v>ÜBERHANG</v>
      </c>
      <c r="X18" s="1" t="str">
        <f t="shared" si="11"/>
        <v>ÜBERHANG</v>
      </c>
      <c r="Y18" s="1">
        <f t="shared" si="11"/>
        <v>51134.84210526316</v>
      </c>
      <c r="Z18" s="1">
        <f t="shared" si="11"/>
        <v>46264.857142857145</v>
      </c>
      <c r="AA18" s="1">
        <f t="shared" si="11"/>
        <v>42241.82608695652</v>
      </c>
      <c r="AB18" s="1">
        <f t="shared" si="11"/>
        <v>38862.48</v>
      </c>
      <c r="AC18" s="1">
        <f t="shared" si="11"/>
        <v>35983.77777777778</v>
      </c>
      <c r="AD18" s="1">
        <f t="shared" si="11"/>
        <v>33502.137931034486</v>
      </c>
      <c r="AE18" s="1">
        <f t="shared" si="11"/>
        <v>31340.709677419356</v>
      </c>
      <c r="AF18" s="1">
        <f t="shared" si="11"/>
        <v>29441.272727272728</v>
      </c>
      <c r="AG18" s="1">
        <f t="shared" si="11"/>
        <v>27758.914285714287</v>
      </c>
      <c r="AH18" s="1">
        <f t="shared" si="11"/>
        <v>26258.432432432433</v>
      </c>
      <c r="AI18" s="1">
        <f t="shared" si="11"/>
        <v>24911.846153846152</v>
      </c>
      <c r="AJ18" s="1"/>
      <c r="AK18" s="1">
        <f t="shared" si="12"/>
        <v>0</v>
      </c>
    </row>
    <row r="19" spans="1:37" ht="12.75">
      <c r="A19" s="15" t="s">
        <v>9</v>
      </c>
      <c r="B19" s="38">
        <f ca="1" t="shared" si="3"/>
        <v>508643</v>
      </c>
      <c r="C19" s="38">
        <f ca="1" t="shared" si="13"/>
        <v>0</v>
      </c>
      <c r="D19" s="19">
        <f t="shared" si="4"/>
        <v>508643</v>
      </c>
      <c r="E19" s="65">
        <f ca="1" t="shared" si="14"/>
        <v>5</v>
      </c>
      <c r="F19" s="16">
        <f t="shared" si="5"/>
        <v>8.69220172502427</v>
      </c>
      <c r="G19" s="16">
        <f t="shared" si="15"/>
        <v>9</v>
      </c>
      <c r="H19" s="16">
        <f t="shared" si="6"/>
        <v>8.552</v>
      </c>
      <c r="I19" s="17">
        <f t="shared" si="7"/>
        <v>9</v>
      </c>
      <c r="J19" s="17">
        <f t="shared" si="8"/>
        <v>0</v>
      </c>
      <c r="K19" s="17">
        <f>L19-'§ 6 II'!K89</f>
        <v>1</v>
      </c>
      <c r="L19" s="18">
        <f t="shared" si="9"/>
        <v>9</v>
      </c>
      <c r="N19" s="1" t="str">
        <f t="shared" si="10"/>
        <v>ÜBERHANG</v>
      </c>
      <c r="O19" s="1" t="str">
        <f t="shared" si="10"/>
        <v>ÜBERHANG</v>
      </c>
      <c r="P19" s="1" t="str">
        <f t="shared" si="10"/>
        <v>ÜBERHANG</v>
      </c>
      <c r="Q19" s="1" t="str">
        <f t="shared" si="10"/>
        <v>ÜBERHANG</v>
      </c>
      <c r="R19" s="1" t="str">
        <f t="shared" si="10"/>
        <v>ÜBERHANG</v>
      </c>
      <c r="S19" s="1" t="str">
        <f t="shared" si="10"/>
        <v>ÜBERHANG</v>
      </c>
      <c r="T19" s="1" t="str">
        <f t="shared" si="10"/>
        <v>ÜBERHANG</v>
      </c>
      <c r="U19" s="1">
        <f t="shared" si="10"/>
        <v>92480.54545454546</v>
      </c>
      <c r="V19" s="1">
        <f t="shared" si="10"/>
        <v>78252.76923076923</v>
      </c>
      <c r="W19" s="1">
        <f t="shared" si="10"/>
        <v>67819.06666666667</v>
      </c>
      <c r="X19" s="1">
        <f t="shared" si="11"/>
        <v>59840.35294117647</v>
      </c>
      <c r="Y19" s="1">
        <f t="shared" si="11"/>
        <v>53541.36842105263</v>
      </c>
      <c r="Z19" s="1">
        <f t="shared" si="11"/>
        <v>48442.19047619047</v>
      </c>
      <c r="AA19" s="1">
        <f t="shared" si="11"/>
        <v>44229.82608695652</v>
      </c>
      <c r="AB19" s="1">
        <f t="shared" si="11"/>
        <v>40691.44</v>
      </c>
      <c r="AC19" s="1">
        <f t="shared" si="11"/>
        <v>37677.25925925926</v>
      </c>
      <c r="AD19" s="1">
        <f t="shared" si="11"/>
        <v>35078.8275862069</v>
      </c>
      <c r="AE19" s="1">
        <f t="shared" si="11"/>
        <v>32815.67741935484</v>
      </c>
      <c r="AF19" s="1">
        <f t="shared" si="11"/>
        <v>30826.848484848484</v>
      </c>
      <c r="AG19" s="1">
        <f t="shared" si="11"/>
        <v>29065.314285714285</v>
      </c>
      <c r="AH19" s="1">
        <f t="shared" si="11"/>
        <v>27494.216216216217</v>
      </c>
      <c r="AI19" s="1">
        <f t="shared" si="11"/>
        <v>26084.25641025641</v>
      </c>
      <c r="AJ19" s="1"/>
      <c r="AK19" s="1">
        <f t="shared" si="12"/>
        <v>-4</v>
      </c>
    </row>
    <row r="20" spans="1:37" ht="12.75">
      <c r="A20" s="15" t="s">
        <v>21</v>
      </c>
      <c r="B20" s="38">
        <f ca="1" t="shared" si="3"/>
        <v>3776563</v>
      </c>
      <c r="C20" s="38">
        <f ca="1" t="shared" si="13"/>
        <v>0</v>
      </c>
      <c r="D20" s="19">
        <f t="shared" si="4"/>
        <v>3776563</v>
      </c>
      <c r="E20" s="65">
        <f ca="1" t="shared" si="14"/>
        <v>37</v>
      </c>
      <c r="F20" s="16">
        <f t="shared" si="5"/>
        <v>64.5376962295025</v>
      </c>
      <c r="G20" s="16">
        <f t="shared" si="15"/>
        <v>65</v>
      </c>
      <c r="H20" s="16">
        <f t="shared" si="6"/>
        <v>63.499</v>
      </c>
      <c r="I20" s="17">
        <f t="shared" si="7"/>
        <v>63</v>
      </c>
      <c r="J20" s="17">
        <f t="shared" si="8"/>
        <v>0</v>
      </c>
      <c r="K20" s="17">
        <f>L20-'§ 6 II'!K97</f>
        <v>4</v>
      </c>
      <c r="L20" s="18">
        <f t="shared" si="9"/>
        <v>63</v>
      </c>
      <c r="N20" s="1">
        <f t="shared" si="10"/>
        <v>69294.73394495413</v>
      </c>
      <c r="O20" s="1">
        <f t="shared" si="10"/>
        <v>68046.18018018018</v>
      </c>
      <c r="P20" s="1">
        <f t="shared" si="10"/>
        <v>66841.82300884956</v>
      </c>
      <c r="Q20" s="1">
        <f t="shared" si="10"/>
        <v>65679.35652173913</v>
      </c>
      <c r="R20" s="1">
        <f t="shared" si="10"/>
        <v>64556.63247863248</v>
      </c>
      <c r="S20" s="1">
        <f t="shared" si="10"/>
        <v>63471.64705882353</v>
      </c>
      <c r="T20" s="1">
        <f t="shared" si="10"/>
        <v>62422.52892561984</v>
      </c>
      <c r="U20" s="1">
        <f t="shared" si="10"/>
        <v>61407.528455284555</v>
      </c>
      <c r="V20" s="1">
        <f t="shared" si="10"/>
        <v>60425.008</v>
      </c>
      <c r="W20" s="1">
        <f t="shared" si="10"/>
        <v>59473.433070866144</v>
      </c>
      <c r="X20" s="1">
        <f t="shared" si="11"/>
        <v>58551.364341085275</v>
      </c>
      <c r="Y20" s="1">
        <f t="shared" si="11"/>
        <v>57657.45038167939</v>
      </c>
      <c r="Z20" s="1">
        <f t="shared" si="11"/>
        <v>56790.42105263158</v>
      </c>
      <c r="AA20" s="1">
        <f t="shared" si="11"/>
        <v>55949.08148148148</v>
      </c>
      <c r="AB20" s="1">
        <f t="shared" si="11"/>
        <v>55132.30656934307</v>
      </c>
      <c r="AC20" s="1">
        <f t="shared" si="11"/>
        <v>54339.03597122302</v>
      </c>
      <c r="AD20" s="1">
        <f t="shared" si="11"/>
        <v>53568.2695035461</v>
      </c>
      <c r="AE20" s="1">
        <f t="shared" si="11"/>
        <v>52819.06293706294</v>
      </c>
      <c r="AF20" s="1">
        <f t="shared" si="11"/>
        <v>52090.52413793103</v>
      </c>
      <c r="AG20" s="1">
        <f t="shared" si="11"/>
        <v>51381.80952380953</v>
      </c>
      <c r="AH20" s="1">
        <f t="shared" si="11"/>
        <v>50692.12080536913</v>
      </c>
      <c r="AI20" s="1">
        <f t="shared" si="11"/>
        <v>50020.70198675497</v>
      </c>
      <c r="AJ20" s="1"/>
      <c r="AK20" s="1">
        <f t="shared" si="12"/>
        <v>-28</v>
      </c>
    </row>
    <row r="21" spans="1:37" ht="12.75">
      <c r="A21" s="15" t="s">
        <v>12</v>
      </c>
      <c r="B21" s="38">
        <f ca="1" t="shared" si="3"/>
        <v>994601</v>
      </c>
      <c r="C21" s="38">
        <f ca="1" t="shared" si="13"/>
        <v>0</v>
      </c>
      <c r="D21" s="19">
        <f t="shared" si="4"/>
        <v>994601</v>
      </c>
      <c r="E21" s="65">
        <f ca="1" t="shared" si="14"/>
        <v>16</v>
      </c>
      <c r="F21" s="16">
        <f t="shared" si="5"/>
        <v>16.996739418238068</v>
      </c>
      <c r="G21" s="16">
        <f t="shared" si="15"/>
        <v>17</v>
      </c>
      <c r="H21" s="16">
        <f t="shared" si="6"/>
        <v>16.723</v>
      </c>
      <c r="I21" s="17">
        <f t="shared" si="7"/>
        <v>17</v>
      </c>
      <c r="J21" s="17">
        <f t="shared" si="8"/>
        <v>0</v>
      </c>
      <c r="K21" s="17">
        <f>L21-'§ 6 II'!K105</f>
        <v>1</v>
      </c>
      <c r="L21" s="18">
        <f t="shared" si="9"/>
        <v>17</v>
      </c>
      <c r="N21" s="1" t="str">
        <f t="shared" si="10"/>
        <v>ÜBERHANG</v>
      </c>
      <c r="O21" s="1" t="str">
        <f t="shared" si="10"/>
        <v>ÜBERHANG</v>
      </c>
      <c r="P21" s="1" t="str">
        <f t="shared" si="10"/>
        <v>ÜBERHANG</v>
      </c>
      <c r="Q21" s="1" t="str">
        <f t="shared" si="10"/>
        <v>ÜBERHANG</v>
      </c>
      <c r="R21" s="1" t="str">
        <f t="shared" si="10"/>
        <v>ÜBERHANG</v>
      </c>
      <c r="S21" s="1" t="str">
        <f t="shared" si="10"/>
        <v>ÜBERHANG</v>
      </c>
      <c r="T21" s="1" t="str">
        <f t="shared" si="10"/>
        <v>ÜBERHANG</v>
      </c>
      <c r="U21" s="1" t="str">
        <f t="shared" si="10"/>
        <v>ÜBERHANG</v>
      </c>
      <c r="V21" s="1" t="str">
        <f t="shared" si="10"/>
        <v>ÜBERHANG</v>
      </c>
      <c r="W21" s="1" t="str">
        <f t="shared" si="10"/>
        <v>ÜBERHANG</v>
      </c>
      <c r="X21" s="1">
        <f t="shared" si="11"/>
        <v>60278.84848484849</v>
      </c>
      <c r="Y21" s="1">
        <f t="shared" si="11"/>
        <v>56834.34285714286</v>
      </c>
      <c r="Z21" s="1">
        <f t="shared" si="11"/>
        <v>53762.21621621621</v>
      </c>
      <c r="AA21" s="1">
        <f t="shared" si="11"/>
        <v>51005.179487179485</v>
      </c>
      <c r="AB21" s="1">
        <f t="shared" si="11"/>
        <v>48517.12195121951</v>
      </c>
      <c r="AC21" s="1">
        <f t="shared" si="11"/>
        <v>46260.51162790698</v>
      </c>
      <c r="AD21" s="1">
        <f t="shared" si="11"/>
        <v>44204.48888888889</v>
      </c>
      <c r="AE21" s="1">
        <f t="shared" si="11"/>
        <v>42323.44680851064</v>
      </c>
      <c r="AF21" s="1">
        <f t="shared" si="11"/>
        <v>40595.95918367347</v>
      </c>
      <c r="AG21" s="1">
        <f t="shared" si="11"/>
        <v>39003.96078431373</v>
      </c>
      <c r="AH21" s="1">
        <f t="shared" si="11"/>
        <v>37532.11320754717</v>
      </c>
      <c r="AI21" s="1">
        <f t="shared" si="11"/>
        <v>36167.30909090909</v>
      </c>
      <c r="AJ21" s="1"/>
      <c r="AK21" s="1">
        <f t="shared" si="12"/>
        <v>-1</v>
      </c>
    </row>
    <row r="22" spans="1:37" ht="12.75">
      <c r="A22" s="15" t="s">
        <v>7</v>
      </c>
      <c r="B22" s="38">
        <f ca="1" t="shared" si="3"/>
        <v>1232994</v>
      </c>
      <c r="C22" s="38">
        <f ca="1" t="shared" si="13"/>
        <v>0</v>
      </c>
      <c r="D22" s="19">
        <f t="shared" si="4"/>
        <v>1232994</v>
      </c>
      <c r="E22" s="65">
        <f ca="1" t="shared" si="14"/>
        <v>17</v>
      </c>
      <c r="F22" s="16">
        <f t="shared" si="5"/>
        <v>21.07063809733856</v>
      </c>
      <c r="G22" s="16">
        <f t="shared" si="15"/>
        <v>21</v>
      </c>
      <c r="H22" s="16">
        <f t="shared" si="6"/>
        <v>20.731</v>
      </c>
      <c r="I22" s="17">
        <f t="shared" si="7"/>
        <v>21</v>
      </c>
      <c r="J22" s="17">
        <f t="shared" si="8"/>
        <v>0</v>
      </c>
      <c r="K22" s="17">
        <f>L22-'§ 6 II'!K113</f>
        <v>1</v>
      </c>
      <c r="L22" s="18">
        <f t="shared" si="9"/>
        <v>21</v>
      </c>
      <c r="N22" s="1" t="str">
        <f t="shared" si="10"/>
        <v>ÜBERHANG</v>
      </c>
      <c r="O22" s="1" t="str">
        <f t="shared" si="10"/>
        <v>ÜBERHANG</v>
      </c>
      <c r="P22" s="1" t="str">
        <f t="shared" si="10"/>
        <v>ÜBERHANG</v>
      </c>
      <c r="Q22" s="1" t="str">
        <f t="shared" si="10"/>
        <v>ÜBERHANG</v>
      </c>
      <c r="R22" s="1" t="str">
        <f t="shared" si="10"/>
        <v>ÜBERHANG</v>
      </c>
      <c r="S22" s="1" t="str">
        <f t="shared" si="10"/>
        <v>ÜBERHANG</v>
      </c>
      <c r="T22" s="1" t="str">
        <f t="shared" si="10"/>
        <v>ÜBERHANG</v>
      </c>
      <c r="U22" s="1">
        <f t="shared" si="10"/>
        <v>70456.8</v>
      </c>
      <c r="V22" s="1">
        <f t="shared" si="10"/>
        <v>66648.32432432432</v>
      </c>
      <c r="W22" s="1">
        <f t="shared" si="10"/>
        <v>63230.46153846154</v>
      </c>
      <c r="X22" s="1">
        <f t="shared" si="11"/>
        <v>60146.04878048781</v>
      </c>
      <c r="Y22" s="1">
        <f t="shared" si="11"/>
        <v>57348.558139534885</v>
      </c>
      <c r="Z22" s="1">
        <f t="shared" si="11"/>
        <v>54799.73333333333</v>
      </c>
      <c r="AA22" s="1">
        <f t="shared" si="11"/>
        <v>52467.82978723404</v>
      </c>
      <c r="AB22" s="1">
        <f t="shared" si="11"/>
        <v>50326.28571428572</v>
      </c>
      <c r="AC22" s="1">
        <f t="shared" si="11"/>
        <v>48352.705882352944</v>
      </c>
      <c r="AD22" s="1">
        <f t="shared" si="11"/>
        <v>46528.07547169811</v>
      </c>
      <c r="AE22" s="1">
        <f t="shared" si="11"/>
        <v>44836.145454545454</v>
      </c>
      <c r="AF22" s="1">
        <f t="shared" si="11"/>
        <v>43262.94736842105</v>
      </c>
      <c r="AG22" s="1">
        <f t="shared" si="11"/>
        <v>41796.40677966102</v>
      </c>
      <c r="AH22" s="1">
        <f t="shared" si="11"/>
        <v>40426.03278688525</v>
      </c>
      <c r="AI22" s="1">
        <f t="shared" si="11"/>
        <v>39142.666666666664</v>
      </c>
      <c r="AJ22" s="1"/>
      <c r="AK22" s="1">
        <f t="shared" si="12"/>
        <v>-4</v>
      </c>
    </row>
    <row r="23" spans="1:37" ht="12.75">
      <c r="A23" s="15" t="s">
        <v>11</v>
      </c>
      <c r="B23" s="38">
        <f ca="1" t="shared" si="3"/>
        <v>477283</v>
      </c>
      <c r="C23" s="38">
        <f ca="1" t="shared" si="13"/>
        <v>0</v>
      </c>
      <c r="D23" s="19">
        <f t="shared" si="4"/>
        <v>477283</v>
      </c>
      <c r="E23" s="65">
        <f ca="1" t="shared" si="14"/>
        <v>9</v>
      </c>
      <c r="F23" s="16">
        <f t="shared" si="5"/>
        <v>8.156290592664716</v>
      </c>
      <c r="G23" s="16">
        <f t="shared" si="15"/>
        <v>9</v>
      </c>
      <c r="H23" s="16">
        <f t="shared" si="6"/>
        <v>8.025</v>
      </c>
      <c r="I23" s="17">
        <f t="shared" si="7"/>
        <v>8</v>
      </c>
      <c r="J23" s="17">
        <f t="shared" si="8"/>
        <v>1</v>
      </c>
      <c r="K23" s="17">
        <f>L23-'§ 6 II'!K121</f>
        <v>0</v>
      </c>
      <c r="L23" s="18">
        <f t="shared" si="9"/>
        <v>9</v>
      </c>
      <c r="N23" s="1" t="str">
        <f t="shared" si="10"/>
        <v>ÜBERHANG</v>
      </c>
      <c r="O23" s="1" t="str">
        <f t="shared" si="10"/>
        <v>ÜBERHANG</v>
      </c>
      <c r="P23" s="1" t="str">
        <f t="shared" si="10"/>
        <v>ÜBERHANG</v>
      </c>
      <c r="Q23" s="1" t="str">
        <f t="shared" si="10"/>
        <v>ÜBERHANG</v>
      </c>
      <c r="R23" s="1" t="str">
        <f t="shared" si="10"/>
        <v>ÜBERHANG</v>
      </c>
      <c r="S23" s="1" t="str">
        <f t="shared" si="10"/>
        <v>ÜBERHANG</v>
      </c>
      <c r="T23" s="1" t="str">
        <f t="shared" si="10"/>
        <v>ÜBERHANG</v>
      </c>
      <c r="U23" s="1" t="str">
        <f t="shared" si="10"/>
        <v>ÜBERHANG</v>
      </c>
      <c r="V23" s="1" t="str">
        <f t="shared" si="10"/>
        <v>ÜBERHANG</v>
      </c>
      <c r="W23" s="1" t="str">
        <f t="shared" si="10"/>
        <v>ÜBERHANG</v>
      </c>
      <c r="X23" s="1" t="str">
        <f t="shared" si="11"/>
        <v>ÜBERHANG</v>
      </c>
      <c r="Y23" s="1">
        <f t="shared" si="11"/>
        <v>50240.31578947369</v>
      </c>
      <c r="Z23" s="1">
        <f t="shared" si="11"/>
        <v>45455.52380952381</v>
      </c>
      <c r="AA23" s="1">
        <f t="shared" si="11"/>
        <v>41502.86956521739</v>
      </c>
      <c r="AB23" s="1">
        <f t="shared" si="11"/>
        <v>38182.64</v>
      </c>
      <c r="AC23" s="1">
        <f t="shared" si="11"/>
        <v>35354.2962962963</v>
      </c>
      <c r="AD23" s="1">
        <f t="shared" si="11"/>
        <v>32916.06896551724</v>
      </c>
      <c r="AE23" s="1">
        <f t="shared" si="11"/>
        <v>30792.451612903227</v>
      </c>
      <c r="AF23" s="1">
        <f t="shared" si="11"/>
        <v>28926.242424242424</v>
      </c>
      <c r="AG23" s="1">
        <f t="shared" si="11"/>
        <v>27273.314285714285</v>
      </c>
      <c r="AH23" s="1">
        <f t="shared" si="11"/>
        <v>25799.08108108108</v>
      </c>
      <c r="AI23" s="1">
        <f t="shared" si="11"/>
        <v>24476.05128205128</v>
      </c>
      <c r="AJ23" s="1"/>
      <c r="AK23" s="1">
        <f t="shared" si="12"/>
        <v>0</v>
      </c>
    </row>
    <row r="24" spans="1:37" ht="12.75">
      <c r="A24" s="15" t="s">
        <v>22</v>
      </c>
      <c r="B24" s="38">
        <f ca="1" t="shared" si="3"/>
        <v>958655</v>
      </c>
      <c r="C24" s="38">
        <f ca="1" t="shared" si="13"/>
        <v>0</v>
      </c>
      <c r="D24" s="19">
        <f t="shared" si="4"/>
        <v>958655</v>
      </c>
      <c r="E24" s="65">
        <f ca="1" t="shared" si="14"/>
        <v>14</v>
      </c>
      <c r="F24" s="16">
        <f t="shared" si="5"/>
        <v>16.382458118372107</v>
      </c>
      <c r="G24" s="16">
        <f t="shared" si="15"/>
        <v>16</v>
      </c>
      <c r="H24" s="16">
        <f t="shared" si="6"/>
        <v>16.118</v>
      </c>
      <c r="I24" s="17">
        <f t="shared" si="7"/>
        <v>16</v>
      </c>
      <c r="J24" s="17">
        <f t="shared" si="8"/>
        <v>0</v>
      </c>
      <c r="K24" s="17">
        <f>L24-'§ 6 II'!K129</f>
        <v>1</v>
      </c>
      <c r="L24" s="18">
        <f t="shared" si="9"/>
        <v>16</v>
      </c>
      <c r="N24" s="1" t="str">
        <f t="shared" si="10"/>
        <v>ÜBERHANG</v>
      </c>
      <c r="O24" s="1" t="str">
        <f t="shared" si="10"/>
        <v>ÜBERHANG</v>
      </c>
      <c r="P24" s="1" t="str">
        <f t="shared" si="10"/>
        <v>ÜBERHANG</v>
      </c>
      <c r="Q24" s="1" t="str">
        <f t="shared" si="10"/>
        <v>ÜBERHANG</v>
      </c>
      <c r="R24" s="1" t="str">
        <f t="shared" si="10"/>
        <v>ÜBERHANG</v>
      </c>
      <c r="S24" s="1" t="str">
        <f t="shared" si="10"/>
        <v>ÜBERHANG</v>
      </c>
      <c r="T24" s="1" t="str">
        <f t="shared" si="10"/>
        <v>ÜBERHANG</v>
      </c>
      <c r="U24" s="1" t="str">
        <f t="shared" si="10"/>
        <v>ÜBERHANG</v>
      </c>
      <c r="V24" s="1" t="str">
        <f t="shared" si="10"/>
        <v>ÜBERHANG</v>
      </c>
      <c r="W24" s="1">
        <f t="shared" si="10"/>
        <v>66114.13793103448</v>
      </c>
      <c r="X24" s="1">
        <f t="shared" si="11"/>
        <v>61848.709677419356</v>
      </c>
      <c r="Y24" s="1">
        <f t="shared" si="11"/>
        <v>58100.30303030303</v>
      </c>
      <c r="Z24" s="1">
        <f t="shared" si="11"/>
        <v>54780.28571428572</v>
      </c>
      <c r="AA24" s="1">
        <f t="shared" si="11"/>
        <v>51819.18918918919</v>
      </c>
      <c r="AB24" s="1">
        <f t="shared" si="11"/>
        <v>49161.794871794875</v>
      </c>
      <c r="AC24" s="1">
        <f t="shared" si="11"/>
        <v>46763.65853658537</v>
      </c>
      <c r="AD24" s="1">
        <f t="shared" si="11"/>
        <v>44588.604651162794</v>
      </c>
      <c r="AE24" s="1">
        <f t="shared" si="11"/>
        <v>42606.88888888889</v>
      </c>
      <c r="AF24" s="1">
        <f t="shared" si="11"/>
        <v>40793.82978723404</v>
      </c>
      <c r="AG24" s="1">
        <f t="shared" si="11"/>
        <v>39128.77551020408</v>
      </c>
      <c r="AH24" s="1">
        <f t="shared" si="11"/>
        <v>37594.313725490196</v>
      </c>
      <c r="AI24" s="1">
        <f t="shared" si="11"/>
        <v>36175.660377358494</v>
      </c>
      <c r="AJ24" s="1"/>
      <c r="AK24" s="1">
        <f t="shared" si="12"/>
        <v>-2</v>
      </c>
    </row>
    <row r="25" spans="1:37" ht="12.75">
      <c r="A25" s="15" t="s">
        <v>23</v>
      </c>
      <c r="B25" s="38">
        <f ca="1">INDIRECT("'§ 6 II'!B"&amp;ROW(B15)*8+25)</f>
        <v>2576606</v>
      </c>
      <c r="C25" s="38">
        <f ca="1">INDIRECT("'§ 6 II'!C"&amp;ROW(C15)*8+25)</f>
        <v>0</v>
      </c>
      <c r="D25" s="19">
        <f t="shared" si="4"/>
        <v>2576606</v>
      </c>
      <c r="E25" s="65">
        <f ca="1">INDIRECT("'§ 6 II'!I"&amp;ROW(I15)*8+25)</f>
        <v>38</v>
      </c>
      <c r="F25" s="16">
        <f t="shared" si="5"/>
        <v>44.031627522462486</v>
      </c>
      <c r="G25" s="16">
        <f t="shared" si="15"/>
        <v>44</v>
      </c>
      <c r="H25" s="16">
        <f t="shared" si="6"/>
        <v>43.323</v>
      </c>
      <c r="I25" s="17">
        <f t="shared" si="7"/>
        <v>43</v>
      </c>
      <c r="J25" s="17">
        <f t="shared" si="8"/>
        <v>0</v>
      </c>
      <c r="K25" s="17">
        <f>L25-'§ 6 II'!K145</f>
        <v>0</v>
      </c>
      <c r="L25" s="18">
        <f t="shared" si="9"/>
        <v>43</v>
      </c>
      <c r="N25" s="1" t="str">
        <f t="shared" si="10"/>
        <v>ÜBERHANG</v>
      </c>
      <c r="O25" s="1" t="str">
        <f t="shared" si="10"/>
        <v>ÜBERHANG</v>
      </c>
      <c r="P25" s="1" t="str">
        <f t="shared" si="10"/>
        <v>ÜBERHANG</v>
      </c>
      <c r="Q25" s="1" t="str">
        <f t="shared" si="10"/>
        <v>ÜBERHANG</v>
      </c>
      <c r="R25" s="1" t="str">
        <f t="shared" si="10"/>
        <v>ÜBERHANG</v>
      </c>
      <c r="S25" s="1">
        <f t="shared" si="10"/>
        <v>66924.83116883117</v>
      </c>
      <c r="T25" s="1">
        <f t="shared" si="10"/>
        <v>65230.53164556962</v>
      </c>
      <c r="U25" s="1">
        <f t="shared" si="10"/>
        <v>63619.9012345679</v>
      </c>
      <c r="V25" s="1">
        <f t="shared" si="10"/>
        <v>62086.89156626506</v>
      </c>
      <c r="W25" s="1">
        <f t="shared" si="10"/>
        <v>60626.02352941177</v>
      </c>
      <c r="X25" s="1">
        <f t="shared" si="11"/>
        <v>59232.32183908046</v>
      </c>
      <c r="Y25" s="1">
        <f t="shared" si="11"/>
        <v>57901.25842696629</v>
      </c>
      <c r="Z25" s="1">
        <f t="shared" si="11"/>
        <v>56628.703296703294</v>
      </c>
      <c r="AA25" s="1">
        <f t="shared" si="11"/>
        <v>55410.88172043011</v>
      </c>
      <c r="AB25" s="1">
        <f t="shared" si="11"/>
        <v>54244.336842105266</v>
      </c>
      <c r="AC25" s="1">
        <f t="shared" si="11"/>
        <v>53125.8969072165</v>
      </c>
      <c r="AD25" s="1">
        <f t="shared" si="11"/>
        <v>52052.64646464647</v>
      </c>
      <c r="AE25" s="1">
        <f t="shared" si="11"/>
        <v>51021.90099009901</v>
      </c>
      <c r="AF25" s="1">
        <f t="shared" si="11"/>
        <v>50031.18446601942</v>
      </c>
      <c r="AG25" s="1">
        <f t="shared" si="11"/>
        <v>49078.20952380952</v>
      </c>
      <c r="AH25" s="1">
        <f t="shared" si="11"/>
        <v>48160.85981308411</v>
      </c>
      <c r="AI25" s="1">
        <f t="shared" si="11"/>
        <v>47277.1743119266</v>
      </c>
      <c r="AJ25" s="1"/>
      <c r="AK25" s="1">
        <f t="shared" si="12"/>
        <v>-6</v>
      </c>
    </row>
    <row r="26" spans="1:37" ht="12.75">
      <c r="A26" s="15" t="s">
        <v>8</v>
      </c>
      <c r="B26" s="38">
        <f ca="1">INDIRECT("'§ 6 II'!B"&amp;ROW(B16)*8+25)</f>
        <v>212368</v>
      </c>
      <c r="C26" s="38">
        <f ca="1">INDIRECT("'§ 6 II'!C"&amp;ROW(C16)*8+25)</f>
        <v>0</v>
      </c>
      <c r="D26" s="19">
        <f t="shared" si="4"/>
        <v>212368</v>
      </c>
      <c r="E26" s="65">
        <f ca="1">INDIRECT("'§ 6 II'!I"&amp;ROW(I16)*8+25)</f>
        <v>4</v>
      </c>
      <c r="F26" s="16">
        <f t="shared" si="5"/>
        <v>3.629157377453252</v>
      </c>
      <c r="G26" s="16">
        <f t="shared" si="15"/>
        <v>4</v>
      </c>
      <c r="H26" s="16">
        <f t="shared" si="6"/>
        <v>3.57</v>
      </c>
      <c r="I26" s="17">
        <f t="shared" si="7"/>
        <v>4</v>
      </c>
      <c r="J26" s="17">
        <f t="shared" si="8"/>
        <v>0</v>
      </c>
      <c r="K26" s="17">
        <f>L26-'§ 6 II'!K153</f>
        <v>0</v>
      </c>
      <c r="L26" s="18">
        <f t="shared" si="9"/>
        <v>4</v>
      </c>
      <c r="N26" s="1" t="str">
        <f t="shared" si="10"/>
        <v>ÜBERHANG</v>
      </c>
      <c r="O26" s="1" t="str">
        <f t="shared" si="10"/>
        <v>ÜBERHANG</v>
      </c>
      <c r="P26" s="1" t="str">
        <f t="shared" si="10"/>
        <v>ÜBERHANG</v>
      </c>
      <c r="Q26" s="1" t="str">
        <f t="shared" si="10"/>
        <v>ÜBERHANG</v>
      </c>
      <c r="R26" s="1" t="str">
        <f t="shared" si="10"/>
        <v>ÜBERHANG</v>
      </c>
      <c r="S26" s="1" t="str">
        <f t="shared" si="10"/>
        <v>ÜBERHANG</v>
      </c>
      <c r="T26" s="1" t="str">
        <f t="shared" si="10"/>
        <v>ÜBERHANG</v>
      </c>
      <c r="U26" s="1" t="str">
        <f t="shared" si="10"/>
        <v>ÜBERHANG</v>
      </c>
      <c r="V26" s="1" t="str">
        <f t="shared" si="10"/>
        <v>ÜBERHANG</v>
      </c>
      <c r="W26" s="1" t="str">
        <f t="shared" si="10"/>
        <v>ÜBERHANG</v>
      </c>
      <c r="X26" s="1" t="str">
        <f t="shared" si="11"/>
        <v>ÜBERHANG</v>
      </c>
      <c r="Y26" s="1">
        <f t="shared" si="11"/>
        <v>47192.88888888889</v>
      </c>
      <c r="Z26" s="1">
        <f t="shared" si="11"/>
        <v>38612.36363636364</v>
      </c>
      <c r="AA26" s="1">
        <f t="shared" si="11"/>
        <v>32672</v>
      </c>
      <c r="AB26" s="1">
        <f t="shared" si="11"/>
        <v>28315.733333333334</v>
      </c>
      <c r="AC26" s="1">
        <f t="shared" si="11"/>
        <v>24984.470588235294</v>
      </c>
      <c r="AD26" s="1">
        <f t="shared" si="11"/>
        <v>22354.526315789473</v>
      </c>
      <c r="AE26" s="1">
        <f t="shared" si="11"/>
        <v>20225.52380952381</v>
      </c>
      <c r="AF26" s="1">
        <f t="shared" si="11"/>
        <v>18466.782608695652</v>
      </c>
      <c r="AG26" s="1">
        <f t="shared" si="11"/>
        <v>16989.44</v>
      </c>
      <c r="AH26" s="1">
        <f t="shared" si="11"/>
        <v>15730.962962962964</v>
      </c>
      <c r="AI26" s="1">
        <f t="shared" si="11"/>
        <v>14646.068965517241</v>
      </c>
      <c r="AJ26" s="1"/>
      <c r="AK26" s="1">
        <f t="shared" si="12"/>
        <v>0</v>
      </c>
    </row>
    <row r="27" spans="1:12" ht="12.75">
      <c r="A27" s="53" t="s">
        <v>3</v>
      </c>
      <c r="B27" s="54">
        <f>SUM(B12:B26)</f>
        <v>14921877</v>
      </c>
      <c r="C27" s="55">
        <f>SUM(C12:C26)</f>
        <v>0</v>
      </c>
      <c r="D27" s="56">
        <f>SUM(D12:D26)</f>
        <v>14921877</v>
      </c>
      <c r="E27" s="53">
        <f>SUM(E12:E26)</f>
        <v>191</v>
      </c>
      <c r="F27" s="57">
        <f>L2</f>
        <v>255</v>
      </c>
      <c r="G27" s="57">
        <f aca="true" t="shared" si="16" ref="G27:L27">SUM(G12:G26)</f>
        <v>258</v>
      </c>
      <c r="H27" s="57">
        <f t="shared" si="16"/>
        <v>250.89</v>
      </c>
      <c r="I27" s="53">
        <f t="shared" si="16"/>
        <v>252</v>
      </c>
      <c r="J27" s="53">
        <f t="shared" si="16"/>
        <v>3</v>
      </c>
      <c r="K27" s="53">
        <f t="shared" si="16"/>
        <v>13</v>
      </c>
      <c r="L27" s="53">
        <f t="shared" si="16"/>
        <v>255</v>
      </c>
    </row>
    <row r="28" spans="14:15" ht="12.75">
      <c r="N28" s="1">
        <f>SMALL(N12:AI26,15*11+G27-F27)+0.00001</f>
        <v>59473.43308086615</v>
      </c>
      <c r="O28" s="1">
        <f>IF(AND(N28&lt;=ROUND(D27/F27,0),N29&gt;=ROUND(D27/F27,0)),ROUND(D27/F27,0),IF(ROUND(D27/F27,0)&lt;N28,IF(ROUNDUP(N28,0)&lt;=ROUNDDOWN(N29,0),ROUNDUP(N28,0),IF(ROUNDUP(N28,1)&lt;=ROUNDDOWN(N29,1),ROUNDUP(N28,1),IF(ROUNDUP(N28,2)&lt;=ROUNDDOWN(N29,2),ROUNDUP(N28,2),IF(ROUNDUP(N28,3)&lt;=ROUNDDOWN(N29,3),ROUNDUP(N28,3),ROUNDUP(N28,4))))),IF(ROUNDUP(N28,0)&lt;=ROUNDDOWN(N29,0),ROUNDDOWN(N29,0),IF(ROUNDUP(N28,1)&lt;=ROUNDDOWN(N29,1),ROUNDDOWN(N29,1),IF(ROUNDUP(N28,2)&lt;=ROUNDDOWN(N29,2),ROUNDDOWN(N29,2),IF(ROUNDUP(N28,3)&lt;=ROUNDDOWN(N29,3),ROUNDDOWN(N29,3),ROUNDDOWN(N29,4)))))))</f>
        <v>59474</v>
      </c>
    </row>
    <row r="29" ht="12.75">
      <c r="N29" s="1">
        <f>SMALL(N12:AI26,15*11+1+G27-F27)-0.00001</f>
        <v>59840.352931176465</v>
      </c>
    </row>
    <row r="30" spans="1:12" ht="11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37" ht="33.75" customHeight="1">
      <c r="A31" s="52" t="s">
        <v>1</v>
      </c>
      <c r="B31" s="11" t="s">
        <v>16</v>
      </c>
      <c r="C31" s="12" t="s">
        <v>14</v>
      </c>
      <c r="D31" s="11" t="s">
        <v>15</v>
      </c>
      <c r="E31" s="11" t="s">
        <v>18</v>
      </c>
      <c r="F31" s="29" t="s">
        <v>30</v>
      </c>
      <c r="G31" s="13" t="s">
        <v>45</v>
      </c>
      <c r="H31" s="29" t="str">
        <f>"Divisor "&amp;O49</f>
        <v>Divisor 58401</v>
      </c>
      <c r="I31" s="14" t="s">
        <v>17</v>
      </c>
      <c r="J31" s="11" t="s">
        <v>47</v>
      </c>
      <c r="K31" s="11" t="s">
        <v>46</v>
      </c>
      <c r="L31" s="11" t="s">
        <v>26</v>
      </c>
      <c r="N31" s="1">
        <v>-10</v>
      </c>
      <c r="O31" s="1">
        <v>-9</v>
      </c>
      <c r="P31" s="1">
        <v>-8</v>
      </c>
      <c r="Q31" s="1">
        <v>-7</v>
      </c>
      <c r="R31" s="1">
        <v>-6</v>
      </c>
      <c r="S31" s="1">
        <v>-5</v>
      </c>
      <c r="T31" s="1">
        <v>-4</v>
      </c>
      <c r="U31" s="1">
        <v>-3</v>
      </c>
      <c r="V31" s="1">
        <v>-2</v>
      </c>
      <c r="W31" s="1">
        <v>-1</v>
      </c>
      <c r="X31" s="1">
        <v>0</v>
      </c>
      <c r="Y31" s="1">
        <v>1</v>
      </c>
      <c r="Z31" s="1">
        <v>2</v>
      </c>
      <c r="AA31" s="1">
        <v>3</v>
      </c>
      <c r="AB31" s="1">
        <v>4</v>
      </c>
      <c r="AC31" s="1">
        <v>5</v>
      </c>
      <c r="AD31" s="1">
        <v>6</v>
      </c>
      <c r="AE31" s="1">
        <v>7</v>
      </c>
      <c r="AF31" s="1">
        <v>8</v>
      </c>
      <c r="AG31" s="1">
        <v>9</v>
      </c>
      <c r="AH31" s="1">
        <v>10</v>
      </c>
      <c r="AI31" s="1">
        <v>11</v>
      </c>
      <c r="AK31" s="1" t="s">
        <v>43</v>
      </c>
    </row>
    <row r="32" spans="1:37" ht="12.75">
      <c r="A32" s="15" t="s">
        <v>20</v>
      </c>
      <c r="B32" s="58">
        <f ca="1" t="shared" si="17" ref="B32:B47">INDIRECT("'§ 6 II'!B"&amp;ROW(B1)*8+26)</f>
        <v>513725</v>
      </c>
      <c r="C32" s="58">
        <f ca="1" t="shared" si="18" ref="C32:C47">INDIRECT("'§ 6 II'!C"&amp;ROW(C1)*8+26)</f>
        <v>0</v>
      </c>
      <c r="D32" s="19">
        <f aca="true" t="shared" si="19" ref="D32:D47">B32+C32</f>
        <v>513725</v>
      </c>
      <c r="E32" s="58">
        <f ca="1" t="shared" si="20" ref="E32:E47">INDIRECT("'§ 6 II'!I"&amp;ROW(I1)*8+26)</f>
        <v>2</v>
      </c>
      <c r="F32" s="16">
        <f aca="true" t="shared" si="21" ref="F32:F47">D32*F$48/D$48</f>
        <v>8.811502890764174</v>
      </c>
      <c r="G32" s="16">
        <f>ROUND(MAX(F32,E32),0)</f>
        <v>9</v>
      </c>
      <c r="H32" s="16">
        <f aca="true" t="shared" si="22" ref="H32:H47">TRUNC(D32/O$49,3)</f>
        <v>8.796</v>
      </c>
      <c r="I32" s="17">
        <f aca="true" t="shared" si="23" ref="I32:I47">ROUND(H32,0)</f>
        <v>9</v>
      </c>
      <c r="J32" s="17">
        <f aca="true" t="shared" si="24" ref="J32:J47">IF(E32&gt;I32,E32-I32,0)</f>
        <v>0</v>
      </c>
      <c r="K32" s="17">
        <f>L32-'§ 6 II'!K34</f>
        <v>1</v>
      </c>
      <c r="L32" s="18">
        <f aca="true" t="shared" si="25" ref="L32:L47">I32+J32</f>
        <v>9</v>
      </c>
      <c r="N32" s="1" t="str">
        <f aca="true" t="shared" si="26" ref="N32:N47">IF(N$11-$AK32&lt;=0,"ÜBERHANG",ABS($D32/($G32-0.5+N$11))+$B$27*(N$11+$G32-0.5&lt;0))</f>
        <v>ÜBERHANG</v>
      </c>
      <c r="O32" s="1" t="str">
        <f aca="true" t="shared" si="27" ref="O32:AI44">IF(O$11-$AK32&lt;=0,"ÜBERHANG",ABS($D32/($G32-0.5+O$11))+$B$27*(O$11+$G32-0.5&lt;0))</f>
        <v>ÜBERHANG</v>
      </c>
      <c r="P32" s="1" t="str">
        <f t="shared" si="27"/>
        <v>ÜBERHANG</v>
      </c>
      <c r="Q32" s="1" t="str">
        <f t="shared" si="27"/>
        <v>ÜBERHANG</v>
      </c>
      <c r="R32" s="1">
        <f t="shared" si="27"/>
        <v>205490</v>
      </c>
      <c r="S32" s="1">
        <f t="shared" si="27"/>
        <v>146778.57142857142</v>
      </c>
      <c r="T32" s="1">
        <f t="shared" si="27"/>
        <v>114161.11111111111</v>
      </c>
      <c r="U32" s="1">
        <f t="shared" si="27"/>
        <v>93404.54545454546</v>
      </c>
      <c r="V32" s="1">
        <f t="shared" si="27"/>
        <v>79034.61538461539</v>
      </c>
      <c r="W32" s="1">
        <f t="shared" si="27"/>
        <v>68496.66666666667</v>
      </c>
      <c r="X32" s="1">
        <f t="shared" si="27"/>
        <v>60438.23529411765</v>
      </c>
      <c r="Y32" s="1">
        <f t="shared" si="27"/>
        <v>54076.31578947369</v>
      </c>
      <c r="Z32" s="1">
        <f t="shared" si="27"/>
        <v>48926.19047619047</v>
      </c>
      <c r="AA32" s="1">
        <f t="shared" si="27"/>
        <v>44671.739130434784</v>
      </c>
      <c r="AB32" s="1">
        <f t="shared" si="27"/>
        <v>41098</v>
      </c>
      <c r="AC32" s="1">
        <f t="shared" si="27"/>
        <v>38053.7037037037</v>
      </c>
      <c r="AD32" s="1">
        <f t="shared" si="27"/>
        <v>35429.31034482759</v>
      </c>
      <c r="AE32" s="1">
        <f t="shared" si="27"/>
        <v>33143.54838709677</v>
      </c>
      <c r="AF32" s="1">
        <f t="shared" si="27"/>
        <v>31134.848484848484</v>
      </c>
      <c r="AG32" s="1">
        <f t="shared" si="27"/>
        <v>29355.714285714286</v>
      </c>
      <c r="AH32" s="1">
        <f t="shared" si="27"/>
        <v>27768.91891891892</v>
      </c>
      <c r="AI32" s="1">
        <f t="shared" si="27"/>
        <v>26344.871794871793</v>
      </c>
      <c r="AK32" s="1">
        <f aca="true" t="shared" si="28" ref="AK32:AK47">E32-G32</f>
        <v>-7</v>
      </c>
    </row>
    <row r="33" spans="1:37" ht="12.75">
      <c r="A33" s="15" t="s">
        <v>24</v>
      </c>
      <c r="B33" s="58">
        <f ca="1" t="shared" si="17"/>
        <v>154431</v>
      </c>
      <c r="C33" s="58">
        <f ca="1" t="shared" si="18"/>
        <v>0</v>
      </c>
      <c r="D33" s="19">
        <f t="shared" si="19"/>
        <v>154431</v>
      </c>
      <c r="E33" s="58">
        <f ca="1" t="shared" si="20"/>
        <v>0</v>
      </c>
      <c r="F33" s="16">
        <f t="shared" si="21"/>
        <v>2.6488280751834195</v>
      </c>
      <c r="G33" s="16">
        <f aca="true" t="shared" si="29" ref="G33:G47">ROUND(MAX(F33,E33),0)</f>
        <v>3</v>
      </c>
      <c r="H33" s="16">
        <f t="shared" si="22"/>
        <v>2.644</v>
      </c>
      <c r="I33" s="17">
        <f t="shared" si="23"/>
        <v>3</v>
      </c>
      <c r="J33" s="17">
        <f t="shared" si="24"/>
        <v>0</v>
      </c>
      <c r="K33" s="17">
        <f>L33-'§ 6 II'!K42</f>
        <v>0</v>
      </c>
      <c r="L33" s="18">
        <f t="shared" si="25"/>
        <v>3</v>
      </c>
      <c r="N33" s="1" t="str">
        <f t="shared" si="26"/>
        <v>ÜBERHANG</v>
      </c>
      <c r="O33" s="1" t="str">
        <f aca="true" t="shared" si="30" ref="O33:AC33">IF(O$11-$AK33&lt;=0,"ÜBERHANG",ABS($D33/($G33-0.5+O$11))+$B$27*(O$11+$G33-0.5&lt;0))</f>
        <v>ÜBERHANG</v>
      </c>
      <c r="P33" s="1" t="str">
        <f t="shared" si="30"/>
        <v>ÜBERHANG</v>
      </c>
      <c r="Q33" s="1" t="str">
        <f t="shared" si="30"/>
        <v>ÜBERHANG</v>
      </c>
      <c r="R33" s="1" t="str">
        <f t="shared" si="30"/>
        <v>ÜBERHANG</v>
      </c>
      <c r="S33" s="1" t="str">
        <f t="shared" si="30"/>
        <v>ÜBERHANG</v>
      </c>
      <c r="T33" s="1" t="str">
        <f t="shared" si="30"/>
        <v>ÜBERHANG</v>
      </c>
      <c r="U33" s="1" t="str">
        <f t="shared" si="30"/>
        <v>ÜBERHANG</v>
      </c>
      <c r="V33" s="1">
        <f t="shared" si="30"/>
        <v>308862</v>
      </c>
      <c r="W33" s="1">
        <f t="shared" si="30"/>
        <v>102954</v>
      </c>
      <c r="X33" s="1">
        <f t="shared" si="30"/>
        <v>61772.4</v>
      </c>
      <c r="Y33" s="1">
        <f t="shared" si="30"/>
        <v>44123.142857142855</v>
      </c>
      <c r="Z33" s="1">
        <f t="shared" si="30"/>
        <v>34318</v>
      </c>
      <c r="AA33" s="1">
        <f t="shared" si="30"/>
        <v>28078.363636363636</v>
      </c>
      <c r="AB33" s="1">
        <f t="shared" si="30"/>
        <v>23758.615384615383</v>
      </c>
      <c r="AC33" s="1">
        <f t="shared" si="30"/>
        <v>20590.8</v>
      </c>
      <c r="AD33" s="1">
        <f t="shared" si="27"/>
        <v>18168.352941176472</v>
      </c>
      <c r="AE33" s="1">
        <f t="shared" si="27"/>
        <v>16255.894736842105</v>
      </c>
      <c r="AF33" s="1">
        <f t="shared" si="27"/>
        <v>14707.714285714286</v>
      </c>
      <c r="AG33" s="1">
        <f t="shared" si="27"/>
        <v>13428.782608695652</v>
      </c>
      <c r="AH33" s="1">
        <f t="shared" si="27"/>
        <v>12354.48</v>
      </c>
      <c r="AI33" s="1">
        <f t="shared" si="27"/>
        <v>11439.333333333334</v>
      </c>
      <c r="AK33" s="1">
        <f t="shared" si="28"/>
        <v>-3</v>
      </c>
    </row>
    <row r="34" spans="1:37" ht="12.75">
      <c r="A34" s="15" t="s">
        <v>4</v>
      </c>
      <c r="B34" s="58">
        <f ca="1" t="shared" si="17"/>
        <v>288902</v>
      </c>
      <c r="C34" s="58">
        <f ca="1" t="shared" si="18"/>
        <v>0</v>
      </c>
      <c r="D34" s="19">
        <f t="shared" si="19"/>
        <v>288902</v>
      </c>
      <c r="E34" s="58">
        <f ca="1" t="shared" si="20"/>
        <v>5</v>
      </c>
      <c r="F34" s="16">
        <f t="shared" si="21"/>
        <v>4.955298667862283</v>
      </c>
      <c r="G34" s="16">
        <f t="shared" si="29"/>
        <v>5</v>
      </c>
      <c r="H34" s="16">
        <f t="shared" si="22"/>
        <v>4.946</v>
      </c>
      <c r="I34" s="17">
        <f t="shared" si="23"/>
        <v>5</v>
      </c>
      <c r="J34" s="17">
        <f t="shared" si="24"/>
        <v>0</v>
      </c>
      <c r="K34" s="17">
        <f>L34-'§ 6 II'!K50</f>
        <v>0</v>
      </c>
      <c r="L34" s="18">
        <f t="shared" si="25"/>
        <v>5</v>
      </c>
      <c r="N34" s="1" t="str">
        <f t="shared" si="26"/>
        <v>ÜBERHANG</v>
      </c>
      <c r="O34" s="1" t="str">
        <f t="shared" si="27"/>
        <v>ÜBERHANG</v>
      </c>
      <c r="P34" s="1" t="str">
        <f t="shared" si="27"/>
        <v>ÜBERHANG</v>
      </c>
      <c r="Q34" s="1" t="str">
        <f t="shared" si="27"/>
        <v>ÜBERHANG</v>
      </c>
      <c r="R34" s="1" t="str">
        <f t="shared" si="27"/>
        <v>ÜBERHANG</v>
      </c>
      <c r="S34" s="1" t="str">
        <f t="shared" si="27"/>
        <v>ÜBERHANG</v>
      </c>
      <c r="T34" s="1" t="str">
        <f t="shared" si="27"/>
        <v>ÜBERHANG</v>
      </c>
      <c r="U34" s="1" t="str">
        <f t="shared" si="27"/>
        <v>ÜBERHANG</v>
      </c>
      <c r="V34" s="1" t="str">
        <f t="shared" si="27"/>
        <v>ÜBERHANG</v>
      </c>
      <c r="W34" s="1" t="str">
        <f t="shared" si="27"/>
        <v>ÜBERHANG</v>
      </c>
      <c r="X34" s="1" t="str">
        <f t="shared" si="27"/>
        <v>ÜBERHANG</v>
      </c>
      <c r="Y34" s="1">
        <f t="shared" si="27"/>
        <v>52527.63636363636</v>
      </c>
      <c r="Z34" s="1">
        <f t="shared" si="27"/>
        <v>44446.46153846154</v>
      </c>
      <c r="AA34" s="1">
        <f t="shared" si="27"/>
        <v>38520.26666666667</v>
      </c>
      <c r="AB34" s="1">
        <f t="shared" si="27"/>
        <v>33988.470588235294</v>
      </c>
      <c r="AC34" s="1">
        <f t="shared" si="27"/>
        <v>30410.736842105263</v>
      </c>
      <c r="AD34" s="1">
        <f t="shared" si="27"/>
        <v>27514.47619047619</v>
      </c>
      <c r="AE34" s="1">
        <f t="shared" si="27"/>
        <v>25121.91304347826</v>
      </c>
      <c r="AF34" s="1">
        <f t="shared" si="27"/>
        <v>23112.16</v>
      </c>
      <c r="AG34" s="1">
        <f t="shared" si="27"/>
        <v>21400.14814814815</v>
      </c>
      <c r="AH34" s="1">
        <f t="shared" si="27"/>
        <v>19924.275862068964</v>
      </c>
      <c r="AI34" s="1">
        <f t="shared" si="27"/>
        <v>18638.83870967742</v>
      </c>
      <c r="AK34" s="1">
        <f t="shared" si="28"/>
        <v>0</v>
      </c>
    </row>
    <row r="35" spans="1:37" ht="12.75">
      <c r="A35" s="15" t="s">
        <v>5</v>
      </c>
      <c r="B35" s="58">
        <f ca="1" t="shared" si="17"/>
        <v>1470005</v>
      </c>
      <c r="C35" s="58">
        <f ca="1" t="shared" si="18"/>
        <v>0</v>
      </c>
      <c r="D35" s="19">
        <f t="shared" si="19"/>
        <v>1470005</v>
      </c>
      <c r="E35" s="58">
        <f ca="1" t="shared" si="20"/>
        <v>13</v>
      </c>
      <c r="F35" s="16">
        <f t="shared" si="21"/>
        <v>25.213788129714906</v>
      </c>
      <c r="G35" s="16">
        <f t="shared" si="29"/>
        <v>25</v>
      </c>
      <c r="H35" s="16">
        <f t="shared" si="22"/>
        <v>25.17</v>
      </c>
      <c r="I35" s="17">
        <f t="shared" si="23"/>
        <v>25</v>
      </c>
      <c r="J35" s="17">
        <f t="shared" si="24"/>
        <v>0</v>
      </c>
      <c r="K35" s="17">
        <f>L35-'§ 6 II'!K58</f>
        <v>3</v>
      </c>
      <c r="L35" s="18">
        <f t="shared" si="25"/>
        <v>25</v>
      </c>
      <c r="N35" s="1">
        <f t="shared" si="26"/>
        <v>101379.6551724138</v>
      </c>
      <c r="O35" s="1">
        <f t="shared" si="27"/>
        <v>94839.03225806452</v>
      </c>
      <c r="P35" s="1">
        <f t="shared" si="27"/>
        <v>89091.21212121213</v>
      </c>
      <c r="Q35" s="1">
        <f t="shared" si="27"/>
        <v>84000.28571428571</v>
      </c>
      <c r="R35" s="1">
        <f t="shared" si="27"/>
        <v>79459.72972972973</v>
      </c>
      <c r="S35" s="1">
        <f t="shared" si="27"/>
        <v>75384.8717948718</v>
      </c>
      <c r="T35" s="1">
        <f t="shared" si="27"/>
        <v>71707.56097560975</v>
      </c>
      <c r="U35" s="1">
        <f t="shared" si="27"/>
        <v>68372.32558139534</v>
      </c>
      <c r="V35" s="1">
        <f t="shared" si="27"/>
        <v>65333.555555555555</v>
      </c>
      <c r="W35" s="1">
        <f t="shared" si="27"/>
        <v>62553.40425531915</v>
      </c>
      <c r="X35" s="1">
        <f t="shared" si="27"/>
        <v>60000.204081632655</v>
      </c>
      <c r="Y35" s="1">
        <f t="shared" si="27"/>
        <v>57647.25490196078</v>
      </c>
      <c r="Z35" s="1">
        <f t="shared" si="27"/>
        <v>55471.88679245283</v>
      </c>
      <c r="AA35" s="1">
        <f t="shared" si="27"/>
        <v>53454.72727272727</v>
      </c>
      <c r="AB35" s="1">
        <f t="shared" si="27"/>
        <v>51579.12280701754</v>
      </c>
      <c r="AC35" s="1">
        <f t="shared" si="27"/>
        <v>49830.67796610169</v>
      </c>
      <c r="AD35" s="1">
        <f t="shared" si="27"/>
        <v>48196.88524590164</v>
      </c>
      <c r="AE35" s="1">
        <f t="shared" si="27"/>
        <v>46666.8253968254</v>
      </c>
      <c r="AF35" s="1">
        <f t="shared" si="27"/>
        <v>45230.92307692308</v>
      </c>
      <c r="AG35" s="1">
        <f t="shared" si="27"/>
        <v>43880.746268656716</v>
      </c>
      <c r="AH35" s="1">
        <f t="shared" si="27"/>
        <v>42608.840579710144</v>
      </c>
      <c r="AI35" s="1">
        <f t="shared" si="27"/>
        <v>41408.59154929577</v>
      </c>
      <c r="AK35" s="1">
        <f t="shared" si="28"/>
        <v>-12</v>
      </c>
    </row>
    <row r="36" spans="1:37" ht="12.75">
      <c r="A36" s="15" t="s">
        <v>6</v>
      </c>
      <c r="B36" s="58">
        <f ca="1" t="shared" si="17"/>
        <v>117204</v>
      </c>
      <c r="C36" s="58">
        <f ca="1" t="shared" si="18"/>
        <v>0</v>
      </c>
      <c r="D36" s="19">
        <f t="shared" si="19"/>
        <v>117204</v>
      </c>
      <c r="E36" s="58">
        <f ca="1" t="shared" si="20"/>
        <v>2</v>
      </c>
      <c r="F36" s="16">
        <f t="shared" si="21"/>
        <v>2.010303926826851</v>
      </c>
      <c r="G36" s="16">
        <f t="shared" si="29"/>
        <v>2</v>
      </c>
      <c r="H36" s="16">
        <f t="shared" si="22"/>
        <v>2.006</v>
      </c>
      <c r="I36" s="17">
        <f t="shared" si="23"/>
        <v>2</v>
      </c>
      <c r="J36" s="17">
        <f t="shared" si="24"/>
        <v>0</v>
      </c>
      <c r="K36" s="17">
        <f>L36-'§ 6 II'!K66</f>
        <v>0</v>
      </c>
      <c r="L36" s="18">
        <f t="shared" si="25"/>
        <v>2</v>
      </c>
      <c r="N36" s="1" t="str">
        <f t="shared" si="26"/>
        <v>ÜBERHANG</v>
      </c>
      <c r="O36" s="1" t="str">
        <f t="shared" si="27"/>
        <v>ÜBERHANG</v>
      </c>
      <c r="P36" s="1" t="str">
        <f t="shared" si="27"/>
        <v>ÜBERHANG</v>
      </c>
      <c r="Q36" s="1" t="str">
        <f t="shared" si="27"/>
        <v>ÜBERHANG</v>
      </c>
      <c r="R36" s="1" t="str">
        <f t="shared" si="27"/>
        <v>ÜBERHANG</v>
      </c>
      <c r="S36" s="1" t="str">
        <f t="shared" si="27"/>
        <v>ÜBERHANG</v>
      </c>
      <c r="T36" s="1" t="str">
        <f t="shared" si="27"/>
        <v>ÜBERHANG</v>
      </c>
      <c r="U36" s="1" t="str">
        <f t="shared" si="27"/>
        <v>ÜBERHANG</v>
      </c>
      <c r="V36" s="1" t="str">
        <f t="shared" si="27"/>
        <v>ÜBERHANG</v>
      </c>
      <c r="W36" s="1" t="str">
        <f t="shared" si="27"/>
        <v>ÜBERHANG</v>
      </c>
      <c r="X36" s="1" t="str">
        <f t="shared" si="27"/>
        <v>ÜBERHANG</v>
      </c>
      <c r="Y36" s="1">
        <f t="shared" si="27"/>
        <v>46881.6</v>
      </c>
      <c r="Z36" s="1">
        <f t="shared" si="27"/>
        <v>33486.857142857145</v>
      </c>
      <c r="AA36" s="1">
        <f t="shared" si="27"/>
        <v>26045.333333333332</v>
      </c>
      <c r="AB36" s="1">
        <f t="shared" si="27"/>
        <v>21309.81818181818</v>
      </c>
      <c r="AC36" s="1">
        <f t="shared" si="27"/>
        <v>18031.384615384617</v>
      </c>
      <c r="AD36" s="1">
        <f t="shared" si="27"/>
        <v>15627.2</v>
      </c>
      <c r="AE36" s="1">
        <f t="shared" si="27"/>
        <v>13788.70588235294</v>
      </c>
      <c r="AF36" s="1">
        <f t="shared" si="27"/>
        <v>12337.263157894737</v>
      </c>
      <c r="AG36" s="1">
        <f t="shared" si="27"/>
        <v>11162.285714285714</v>
      </c>
      <c r="AH36" s="1">
        <f t="shared" si="27"/>
        <v>10191.652173913044</v>
      </c>
      <c r="AI36" s="1">
        <f t="shared" si="27"/>
        <v>9376.32</v>
      </c>
      <c r="AK36" s="1">
        <f t="shared" si="28"/>
        <v>0</v>
      </c>
    </row>
    <row r="37" spans="1:37" ht="12.75">
      <c r="A37" s="15" t="s">
        <v>10</v>
      </c>
      <c r="B37" s="58">
        <f ca="1" t="shared" si="17"/>
        <v>321174</v>
      </c>
      <c r="C37" s="58">
        <f ca="1" t="shared" si="18"/>
        <v>0</v>
      </c>
      <c r="D37" s="19">
        <f t="shared" si="19"/>
        <v>321174</v>
      </c>
      <c r="E37" s="58">
        <f ca="1" t="shared" si="20"/>
        <v>1</v>
      </c>
      <c r="F37" s="16">
        <f t="shared" si="21"/>
        <v>5.508833771839589</v>
      </c>
      <c r="G37" s="16">
        <f t="shared" si="29"/>
        <v>6</v>
      </c>
      <c r="H37" s="16">
        <f t="shared" si="22"/>
        <v>5.499</v>
      </c>
      <c r="I37" s="17">
        <f t="shared" si="23"/>
        <v>5</v>
      </c>
      <c r="J37" s="17">
        <f t="shared" si="24"/>
        <v>0</v>
      </c>
      <c r="K37" s="17">
        <f>L37-'§ 6 II'!K74</f>
        <v>0</v>
      </c>
      <c r="L37" s="18">
        <f t="shared" si="25"/>
        <v>5</v>
      </c>
      <c r="N37" s="1" t="str">
        <f t="shared" si="26"/>
        <v>ÜBERHANG</v>
      </c>
      <c r="O37" s="1" t="str">
        <f t="shared" si="27"/>
        <v>ÜBERHANG</v>
      </c>
      <c r="P37" s="1" t="str">
        <f t="shared" si="27"/>
        <v>ÜBERHANG</v>
      </c>
      <c r="Q37" s="1" t="str">
        <f t="shared" si="27"/>
        <v>ÜBERHANG</v>
      </c>
      <c r="R37" s="1" t="str">
        <f t="shared" si="27"/>
        <v>ÜBERHANG</v>
      </c>
      <c r="S37" s="1" t="str">
        <f t="shared" si="27"/>
        <v>ÜBERHANG</v>
      </c>
      <c r="T37" s="1">
        <f t="shared" si="27"/>
        <v>214116</v>
      </c>
      <c r="U37" s="1">
        <f t="shared" si="27"/>
        <v>128469.6</v>
      </c>
      <c r="V37" s="1">
        <f t="shared" si="27"/>
        <v>91764</v>
      </c>
      <c r="W37" s="1">
        <f t="shared" si="27"/>
        <v>71372</v>
      </c>
      <c r="X37" s="1">
        <f t="shared" si="27"/>
        <v>58395.27272727273</v>
      </c>
      <c r="Y37" s="1">
        <f t="shared" si="27"/>
        <v>49411.38461538462</v>
      </c>
      <c r="Z37" s="1">
        <f t="shared" si="27"/>
        <v>42823.2</v>
      </c>
      <c r="AA37" s="1">
        <f t="shared" si="27"/>
        <v>37785.17647058824</v>
      </c>
      <c r="AB37" s="1">
        <f t="shared" si="27"/>
        <v>33807.78947368421</v>
      </c>
      <c r="AC37" s="1">
        <f t="shared" si="27"/>
        <v>30588</v>
      </c>
      <c r="AD37" s="1">
        <f t="shared" si="27"/>
        <v>27928.17391304348</v>
      </c>
      <c r="AE37" s="1">
        <f t="shared" si="27"/>
        <v>25693.92</v>
      </c>
      <c r="AF37" s="1">
        <f t="shared" si="27"/>
        <v>23790.666666666668</v>
      </c>
      <c r="AG37" s="1">
        <f t="shared" si="27"/>
        <v>22149.931034482757</v>
      </c>
      <c r="AH37" s="1">
        <f t="shared" si="27"/>
        <v>20720.90322580645</v>
      </c>
      <c r="AI37" s="1">
        <f t="shared" si="27"/>
        <v>19465.090909090908</v>
      </c>
      <c r="AK37" s="1">
        <f t="shared" si="28"/>
        <v>-5</v>
      </c>
    </row>
    <row r="38" spans="1:37" ht="12.75">
      <c r="A38" s="15" t="s">
        <v>25</v>
      </c>
      <c r="B38" s="58">
        <f ca="1" t="shared" si="17"/>
        <v>214731</v>
      </c>
      <c r="C38" s="58">
        <f ca="1" t="shared" si="18"/>
        <v>0</v>
      </c>
      <c r="D38" s="19">
        <f t="shared" si="19"/>
        <v>214731</v>
      </c>
      <c r="E38" s="58">
        <f ca="1" t="shared" si="20"/>
        <v>0</v>
      </c>
      <c r="F38" s="16">
        <f t="shared" si="21"/>
        <v>3.6831044376596074</v>
      </c>
      <c r="G38" s="16">
        <f t="shared" si="29"/>
        <v>4</v>
      </c>
      <c r="H38" s="16">
        <f t="shared" si="22"/>
        <v>3.676</v>
      </c>
      <c r="I38" s="17">
        <f t="shared" si="23"/>
        <v>4</v>
      </c>
      <c r="J38" s="17">
        <f t="shared" si="24"/>
        <v>0</v>
      </c>
      <c r="K38" s="17">
        <f>L38-'§ 6 II'!K82</f>
        <v>0</v>
      </c>
      <c r="L38" s="18">
        <f t="shared" si="25"/>
        <v>4</v>
      </c>
      <c r="N38" s="1" t="str">
        <f t="shared" si="26"/>
        <v>ÜBERHANG</v>
      </c>
      <c r="O38" s="1" t="str">
        <f t="shared" si="27"/>
        <v>ÜBERHANG</v>
      </c>
      <c r="P38" s="1" t="str">
        <f t="shared" si="27"/>
        <v>ÜBERHANG</v>
      </c>
      <c r="Q38" s="1" t="str">
        <f t="shared" si="27"/>
        <v>ÜBERHANG</v>
      </c>
      <c r="R38" s="1" t="str">
        <f t="shared" si="27"/>
        <v>ÜBERHANG</v>
      </c>
      <c r="S38" s="1" t="str">
        <f t="shared" si="27"/>
        <v>ÜBERHANG</v>
      </c>
      <c r="T38" s="1" t="str">
        <f t="shared" si="27"/>
        <v>ÜBERHANG</v>
      </c>
      <c r="U38" s="1">
        <f t="shared" si="27"/>
        <v>429462</v>
      </c>
      <c r="V38" s="1">
        <f t="shared" si="27"/>
        <v>143154</v>
      </c>
      <c r="W38" s="1">
        <f t="shared" si="27"/>
        <v>85892.4</v>
      </c>
      <c r="X38" s="1">
        <f t="shared" si="27"/>
        <v>61351.71428571428</v>
      </c>
      <c r="Y38" s="1">
        <f t="shared" si="27"/>
        <v>47718</v>
      </c>
      <c r="Z38" s="1">
        <f t="shared" si="27"/>
        <v>39042</v>
      </c>
      <c r="AA38" s="1">
        <f t="shared" si="27"/>
        <v>33035.53846153846</v>
      </c>
      <c r="AB38" s="1">
        <f t="shared" si="27"/>
        <v>28630.8</v>
      </c>
      <c r="AC38" s="1">
        <f t="shared" si="27"/>
        <v>25262.470588235294</v>
      </c>
      <c r="AD38" s="1">
        <f t="shared" si="27"/>
        <v>22603.263157894737</v>
      </c>
      <c r="AE38" s="1">
        <f t="shared" si="27"/>
        <v>20450.571428571428</v>
      </c>
      <c r="AF38" s="1">
        <f t="shared" si="27"/>
        <v>18672.260869565216</v>
      </c>
      <c r="AG38" s="1">
        <f t="shared" si="27"/>
        <v>17178.48</v>
      </c>
      <c r="AH38" s="1">
        <f t="shared" si="27"/>
        <v>15906</v>
      </c>
      <c r="AI38" s="1">
        <f t="shared" si="27"/>
        <v>14809.034482758621</v>
      </c>
      <c r="AK38" s="1">
        <f t="shared" si="28"/>
        <v>-4</v>
      </c>
    </row>
    <row r="39" spans="1:37" ht="12.75">
      <c r="A39" s="15" t="s">
        <v>9</v>
      </c>
      <c r="B39" s="58">
        <f ca="1" t="shared" si="17"/>
        <v>439387</v>
      </c>
      <c r="C39" s="58">
        <f ca="1" t="shared" si="18"/>
        <v>0</v>
      </c>
      <c r="D39" s="19">
        <f t="shared" si="19"/>
        <v>439387</v>
      </c>
      <c r="E39" s="58">
        <f ca="1" t="shared" si="20"/>
        <v>2</v>
      </c>
      <c r="F39" s="16">
        <f t="shared" si="21"/>
        <v>7.536444246754972</v>
      </c>
      <c r="G39" s="16">
        <f t="shared" si="29"/>
        <v>8</v>
      </c>
      <c r="H39" s="16">
        <f t="shared" si="22"/>
        <v>7.523</v>
      </c>
      <c r="I39" s="17">
        <f t="shared" si="23"/>
        <v>8</v>
      </c>
      <c r="J39" s="17">
        <f t="shared" si="24"/>
        <v>0</v>
      </c>
      <c r="K39" s="17">
        <f>L39-'§ 6 II'!K90</f>
        <v>1</v>
      </c>
      <c r="L39" s="18">
        <f t="shared" si="25"/>
        <v>8</v>
      </c>
      <c r="N39" s="1" t="str">
        <f t="shared" si="26"/>
        <v>ÜBERHANG</v>
      </c>
      <c r="O39" s="1" t="str">
        <f t="shared" si="27"/>
        <v>ÜBERHANG</v>
      </c>
      <c r="P39" s="1" t="str">
        <f t="shared" si="27"/>
        <v>ÜBERHANG</v>
      </c>
      <c r="Q39" s="1" t="str">
        <f t="shared" si="27"/>
        <v>ÜBERHANG</v>
      </c>
      <c r="R39" s="1" t="str">
        <f t="shared" si="27"/>
        <v>ÜBERHANG</v>
      </c>
      <c r="S39" s="1">
        <f t="shared" si="27"/>
        <v>175754.8</v>
      </c>
      <c r="T39" s="1">
        <f t="shared" si="27"/>
        <v>125539.14285714286</v>
      </c>
      <c r="U39" s="1">
        <f t="shared" si="27"/>
        <v>97641.55555555556</v>
      </c>
      <c r="V39" s="1">
        <f t="shared" si="27"/>
        <v>79888.54545454546</v>
      </c>
      <c r="W39" s="1">
        <f t="shared" si="27"/>
        <v>67598</v>
      </c>
      <c r="X39" s="1">
        <f t="shared" si="27"/>
        <v>58584.933333333334</v>
      </c>
      <c r="Y39" s="1">
        <f t="shared" si="27"/>
        <v>51692.58823529412</v>
      </c>
      <c r="Z39" s="1">
        <f t="shared" si="27"/>
        <v>46251.26315789474</v>
      </c>
      <c r="AA39" s="1">
        <f t="shared" si="27"/>
        <v>41846.380952380954</v>
      </c>
      <c r="AB39" s="1">
        <f t="shared" si="27"/>
        <v>38207.565217391304</v>
      </c>
      <c r="AC39" s="1">
        <f t="shared" si="27"/>
        <v>35150.96</v>
      </c>
      <c r="AD39" s="1">
        <f t="shared" si="27"/>
        <v>32547.185185185186</v>
      </c>
      <c r="AE39" s="1">
        <f t="shared" si="27"/>
        <v>30302.55172413793</v>
      </c>
      <c r="AF39" s="1">
        <f t="shared" si="27"/>
        <v>28347.548387096773</v>
      </c>
      <c r="AG39" s="1">
        <f t="shared" si="27"/>
        <v>26629.515151515152</v>
      </c>
      <c r="AH39" s="1">
        <f t="shared" si="27"/>
        <v>25107.82857142857</v>
      </c>
      <c r="AI39" s="1">
        <f t="shared" si="27"/>
        <v>23750.64864864865</v>
      </c>
      <c r="AK39" s="1">
        <f t="shared" si="28"/>
        <v>-6</v>
      </c>
    </row>
    <row r="40" spans="1:37" ht="12.75">
      <c r="A40" s="15" t="s">
        <v>21</v>
      </c>
      <c r="B40" s="58">
        <f ca="1" t="shared" si="17"/>
        <v>3028282</v>
      </c>
      <c r="C40" s="58">
        <f ca="1" t="shared" si="18"/>
        <v>0</v>
      </c>
      <c r="D40" s="19">
        <f t="shared" si="19"/>
        <v>3028282</v>
      </c>
      <c r="E40" s="58">
        <f ca="1" t="shared" si="20"/>
        <v>27</v>
      </c>
      <c r="F40" s="16">
        <f t="shared" si="21"/>
        <v>51.94163335840988</v>
      </c>
      <c r="G40" s="16">
        <f t="shared" si="29"/>
        <v>52</v>
      </c>
      <c r="H40" s="16">
        <f t="shared" si="22"/>
        <v>51.853</v>
      </c>
      <c r="I40" s="17">
        <f t="shared" si="23"/>
        <v>52</v>
      </c>
      <c r="J40" s="17">
        <f t="shared" si="24"/>
        <v>0</v>
      </c>
      <c r="K40" s="17">
        <f>L40-'§ 6 II'!K98</f>
        <v>4</v>
      </c>
      <c r="L40" s="18">
        <f t="shared" si="25"/>
        <v>52</v>
      </c>
      <c r="N40" s="1">
        <f t="shared" si="26"/>
        <v>72970.65060240965</v>
      </c>
      <c r="O40" s="1">
        <f t="shared" si="27"/>
        <v>71253.69411764706</v>
      </c>
      <c r="P40" s="1">
        <f t="shared" si="27"/>
        <v>69615.67816091955</v>
      </c>
      <c r="Q40" s="1">
        <f t="shared" si="27"/>
        <v>68051.2808988764</v>
      </c>
      <c r="R40" s="1">
        <f t="shared" si="27"/>
        <v>66555.64835164836</v>
      </c>
      <c r="S40" s="1">
        <f t="shared" si="27"/>
        <v>65124.344086021505</v>
      </c>
      <c r="T40" s="1">
        <f t="shared" si="27"/>
        <v>63753.3052631579</v>
      </c>
      <c r="U40" s="1">
        <f t="shared" si="27"/>
        <v>62438.80412371134</v>
      </c>
      <c r="V40" s="1">
        <f t="shared" si="27"/>
        <v>61177.41414141414</v>
      </c>
      <c r="W40" s="1">
        <f t="shared" si="27"/>
        <v>59965.9801980198</v>
      </c>
      <c r="X40" s="1">
        <f t="shared" si="27"/>
        <v>58801.59223300971</v>
      </c>
      <c r="Y40" s="1">
        <f t="shared" si="27"/>
        <v>57681.561904761904</v>
      </c>
      <c r="Z40" s="1">
        <f t="shared" si="27"/>
        <v>56603.40186915888</v>
      </c>
      <c r="AA40" s="1">
        <f t="shared" si="27"/>
        <v>55564.807339449544</v>
      </c>
      <c r="AB40" s="1">
        <f t="shared" si="27"/>
        <v>54563.63963963964</v>
      </c>
      <c r="AC40" s="1">
        <f t="shared" si="27"/>
        <v>53597.91150442478</v>
      </c>
      <c r="AD40" s="1">
        <f t="shared" si="27"/>
        <v>52665.77391304348</v>
      </c>
      <c r="AE40" s="1">
        <f t="shared" si="27"/>
        <v>51765.50427350427</v>
      </c>
      <c r="AF40" s="1">
        <f t="shared" si="27"/>
        <v>50895.49579831933</v>
      </c>
      <c r="AG40" s="1">
        <f t="shared" si="27"/>
        <v>50054.2479338843</v>
      </c>
      <c r="AH40" s="1">
        <f t="shared" si="27"/>
        <v>49240.35772357724</v>
      </c>
      <c r="AI40" s="1">
        <f t="shared" si="27"/>
        <v>48452.512</v>
      </c>
      <c r="AK40" s="1">
        <f t="shared" si="28"/>
        <v>-25</v>
      </c>
    </row>
    <row r="41" spans="1:37" ht="12.75">
      <c r="A41" s="15" t="s">
        <v>12</v>
      </c>
      <c r="B41" s="58">
        <f ca="1" t="shared" si="17"/>
        <v>340819</v>
      </c>
      <c r="C41" s="58">
        <f ca="1" t="shared" si="18"/>
        <v>0</v>
      </c>
      <c r="D41" s="19">
        <f t="shared" si="19"/>
        <v>340819</v>
      </c>
      <c r="E41" s="58">
        <f ca="1" t="shared" si="20"/>
        <v>0</v>
      </c>
      <c r="F41" s="16">
        <f t="shared" si="21"/>
        <v>5.8457883181222545</v>
      </c>
      <c r="G41" s="16">
        <f t="shared" si="29"/>
        <v>6</v>
      </c>
      <c r="H41" s="16">
        <f t="shared" si="22"/>
        <v>5.835</v>
      </c>
      <c r="I41" s="17">
        <f t="shared" si="23"/>
        <v>6</v>
      </c>
      <c r="J41" s="17">
        <f t="shared" si="24"/>
        <v>0</v>
      </c>
      <c r="K41" s="17">
        <f>L41-'§ 6 II'!K106</f>
        <v>0</v>
      </c>
      <c r="L41" s="18">
        <f t="shared" si="25"/>
        <v>6</v>
      </c>
      <c r="N41" s="1" t="str">
        <f t="shared" si="26"/>
        <v>ÜBERHANG</v>
      </c>
      <c r="O41" s="1" t="str">
        <f t="shared" si="27"/>
        <v>ÜBERHANG</v>
      </c>
      <c r="P41" s="1" t="str">
        <f t="shared" si="27"/>
        <v>ÜBERHANG</v>
      </c>
      <c r="Q41" s="1" t="str">
        <f t="shared" si="27"/>
        <v>ÜBERHANG</v>
      </c>
      <c r="R41" s="1" t="str">
        <f t="shared" si="27"/>
        <v>ÜBERHANG</v>
      </c>
      <c r="S41" s="1">
        <f t="shared" si="27"/>
        <v>681638</v>
      </c>
      <c r="T41" s="1">
        <f t="shared" si="27"/>
        <v>227212.66666666666</v>
      </c>
      <c r="U41" s="1">
        <f t="shared" si="27"/>
        <v>136327.6</v>
      </c>
      <c r="V41" s="1">
        <f t="shared" si="27"/>
        <v>97376.85714285714</v>
      </c>
      <c r="W41" s="1">
        <f t="shared" si="27"/>
        <v>75737.55555555556</v>
      </c>
      <c r="X41" s="1">
        <f t="shared" si="27"/>
        <v>61967.09090909091</v>
      </c>
      <c r="Y41" s="1">
        <f t="shared" si="27"/>
        <v>52433.692307692305</v>
      </c>
      <c r="Z41" s="1">
        <f t="shared" si="27"/>
        <v>45442.53333333333</v>
      </c>
      <c r="AA41" s="1">
        <f t="shared" si="27"/>
        <v>40096.35294117647</v>
      </c>
      <c r="AB41" s="1">
        <f t="shared" si="27"/>
        <v>35875.68421052631</v>
      </c>
      <c r="AC41" s="1">
        <f t="shared" si="27"/>
        <v>32458.95238095238</v>
      </c>
      <c r="AD41" s="1">
        <f t="shared" si="27"/>
        <v>29636.434782608696</v>
      </c>
      <c r="AE41" s="1">
        <f t="shared" si="27"/>
        <v>27265.52</v>
      </c>
      <c r="AF41" s="1">
        <f t="shared" si="27"/>
        <v>25245.85185185185</v>
      </c>
      <c r="AG41" s="1">
        <f t="shared" si="27"/>
        <v>23504.758620689656</v>
      </c>
      <c r="AH41" s="1">
        <f t="shared" si="27"/>
        <v>21988.322580645163</v>
      </c>
      <c r="AI41" s="1">
        <f t="shared" si="27"/>
        <v>20655.696969696968</v>
      </c>
      <c r="AK41" s="1">
        <f t="shared" si="28"/>
        <v>-6</v>
      </c>
    </row>
    <row r="42" spans="1:37" ht="12.75">
      <c r="A42" s="15" t="s">
        <v>7</v>
      </c>
      <c r="B42" s="58">
        <f ca="1" t="shared" si="17"/>
        <v>906906</v>
      </c>
      <c r="C42" s="58">
        <f ca="1" t="shared" si="18"/>
        <v>0</v>
      </c>
      <c r="D42" s="19">
        <f t="shared" si="19"/>
        <v>906906</v>
      </c>
      <c r="E42" s="58">
        <f ca="1" t="shared" si="20"/>
        <v>5</v>
      </c>
      <c r="F42" s="16">
        <f t="shared" si="21"/>
        <v>15.555413578570974</v>
      </c>
      <c r="G42" s="16">
        <f t="shared" si="29"/>
        <v>16</v>
      </c>
      <c r="H42" s="16">
        <f t="shared" si="22"/>
        <v>15.528</v>
      </c>
      <c r="I42" s="17">
        <f t="shared" si="23"/>
        <v>16</v>
      </c>
      <c r="J42" s="17">
        <f t="shared" si="24"/>
        <v>0</v>
      </c>
      <c r="K42" s="17">
        <f>L42-'§ 6 II'!K114</f>
        <v>1</v>
      </c>
      <c r="L42" s="18">
        <f t="shared" si="25"/>
        <v>16</v>
      </c>
      <c r="N42" s="1">
        <f t="shared" si="26"/>
        <v>164892</v>
      </c>
      <c r="O42" s="1">
        <f t="shared" si="27"/>
        <v>139524</v>
      </c>
      <c r="P42" s="1">
        <f t="shared" si="27"/>
        <v>120920.8</v>
      </c>
      <c r="Q42" s="1">
        <f t="shared" si="27"/>
        <v>106694.82352941176</v>
      </c>
      <c r="R42" s="1">
        <f t="shared" si="27"/>
        <v>95463.78947368421</v>
      </c>
      <c r="S42" s="1">
        <f t="shared" si="27"/>
        <v>86372</v>
      </c>
      <c r="T42" s="1">
        <f t="shared" si="27"/>
        <v>78861.39130434782</v>
      </c>
      <c r="U42" s="1">
        <f t="shared" si="27"/>
        <v>72552.48</v>
      </c>
      <c r="V42" s="1">
        <f t="shared" si="27"/>
        <v>67178.22222222222</v>
      </c>
      <c r="W42" s="1">
        <f t="shared" si="27"/>
        <v>62545.24137931035</v>
      </c>
      <c r="X42" s="1">
        <f t="shared" si="27"/>
        <v>58510.06451612903</v>
      </c>
      <c r="Y42" s="1">
        <f t="shared" si="27"/>
        <v>54964</v>
      </c>
      <c r="Z42" s="1">
        <f t="shared" si="27"/>
        <v>51823.2</v>
      </c>
      <c r="AA42" s="1">
        <f t="shared" si="27"/>
        <v>49021.94594594595</v>
      </c>
      <c r="AB42" s="1">
        <f t="shared" si="27"/>
        <v>46508</v>
      </c>
      <c r="AC42" s="1">
        <f t="shared" si="27"/>
        <v>44239.31707317073</v>
      </c>
      <c r="AD42" s="1">
        <f t="shared" si="27"/>
        <v>42181.67441860465</v>
      </c>
      <c r="AE42" s="1">
        <f t="shared" si="27"/>
        <v>40306.933333333334</v>
      </c>
      <c r="AF42" s="1">
        <f t="shared" si="27"/>
        <v>38591.744680851065</v>
      </c>
      <c r="AG42" s="1">
        <f t="shared" si="27"/>
        <v>37016.57142857143</v>
      </c>
      <c r="AH42" s="1">
        <f t="shared" si="27"/>
        <v>35564.94117647059</v>
      </c>
      <c r="AI42" s="1">
        <f t="shared" si="27"/>
        <v>34222.8679245283</v>
      </c>
      <c r="AK42" s="1">
        <f t="shared" si="28"/>
        <v>-11</v>
      </c>
    </row>
    <row r="43" spans="1:37" ht="12.75">
      <c r="A43" s="15" t="s">
        <v>11</v>
      </c>
      <c r="B43" s="58">
        <f ca="1" t="shared" si="17"/>
        <v>198714</v>
      </c>
      <c r="C43" s="58">
        <f ca="1" t="shared" si="18"/>
        <v>0</v>
      </c>
      <c r="D43" s="19">
        <f t="shared" si="19"/>
        <v>198714</v>
      </c>
      <c r="E43" s="58">
        <f ca="1" t="shared" si="20"/>
        <v>0</v>
      </c>
      <c r="F43" s="16">
        <f t="shared" si="21"/>
        <v>3.408377994910335</v>
      </c>
      <c r="G43" s="16">
        <f t="shared" si="29"/>
        <v>3</v>
      </c>
      <c r="H43" s="16">
        <f t="shared" si="22"/>
        <v>3.402</v>
      </c>
      <c r="I43" s="17">
        <f t="shared" si="23"/>
        <v>3</v>
      </c>
      <c r="J43" s="17">
        <f t="shared" si="24"/>
        <v>0</v>
      </c>
      <c r="K43" s="17">
        <f>L43-'§ 6 II'!K122</f>
        <v>0</v>
      </c>
      <c r="L43" s="18">
        <f t="shared" si="25"/>
        <v>3</v>
      </c>
      <c r="N43" s="1" t="str">
        <f t="shared" si="26"/>
        <v>ÜBERHANG</v>
      </c>
      <c r="O43" s="1" t="str">
        <f t="shared" si="27"/>
        <v>ÜBERHANG</v>
      </c>
      <c r="P43" s="1" t="str">
        <f t="shared" si="27"/>
        <v>ÜBERHANG</v>
      </c>
      <c r="Q43" s="1" t="str">
        <f t="shared" si="27"/>
        <v>ÜBERHANG</v>
      </c>
      <c r="R43" s="1" t="str">
        <f t="shared" si="27"/>
        <v>ÜBERHANG</v>
      </c>
      <c r="S43" s="1" t="str">
        <f t="shared" si="27"/>
        <v>ÜBERHANG</v>
      </c>
      <c r="T43" s="1" t="str">
        <f t="shared" si="27"/>
        <v>ÜBERHANG</v>
      </c>
      <c r="U43" s="1" t="str">
        <f t="shared" si="27"/>
        <v>ÜBERHANG</v>
      </c>
      <c r="V43" s="1">
        <f t="shared" si="27"/>
        <v>397428</v>
      </c>
      <c r="W43" s="1">
        <f t="shared" si="27"/>
        <v>132476</v>
      </c>
      <c r="X43" s="1">
        <f t="shared" si="27"/>
        <v>79485.6</v>
      </c>
      <c r="Y43" s="1">
        <f t="shared" si="27"/>
        <v>56775.42857142857</v>
      </c>
      <c r="Z43" s="1">
        <f t="shared" si="27"/>
        <v>44158.666666666664</v>
      </c>
      <c r="AA43" s="1">
        <f t="shared" si="27"/>
        <v>36129.818181818184</v>
      </c>
      <c r="AB43" s="1">
        <f t="shared" si="27"/>
        <v>30571.384615384617</v>
      </c>
      <c r="AC43" s="1">
        <f t="shared" si="27"/>
        <v>26495.2</v>
      </c>
      <c r="AD43" s="1">
        <f t="shared" si="27"/>
        <v>23378.117647058825</v>
      </c>
      <c r="AE43" s="1">
        <f t="shared" si="27"/>
        <v>20917.263157894737</v>
      </c>
      <c r="AF43" s="1">
        <f t="shared" si="27"/>
        <v>18925.14285714286</v>
      </c>
      <c r="AG43" s="1">
        <f t="shared" si="27"/>
        <v>17279.478260869564</v>
      </c>
      <c r="AH43" s="1">
        <f t="shared" si="27"/>
        <v>15897.12</v>
      </c>
      <c r="AI43" s="1">
        <f t="shared" si="27"/>
        <v>14719.555555555555</v>
      </c>
      <c r="AK43" s="1">
        <f t="shared" si="28"/>
        <v>-3</v>
      </c>
    </row>
    <row r="44" spans="1:37" ht="12.75">
      <c r="A44" s="15" t="s">
        <v>22</v>
      </c>
      <c r="B44" s="58">
        <f ca="1" t="shared" si="17"/>
        <v>608910</v>
      </c>
      <c r="C44" s="58">
        <f ca="1" t="shared" si="18"/>
        <v>0</v>
      </c>
      <c r="D44" s="19">
        <f t="shared" si="19"/>
        <v>608910</v>
      </c>
      <c r="E44" s="58">
        <f ca="1" t="shared" si="20"/>
        <v>1</v>
      </c>
      <c r="F44" s="16">
        <f t="shared" si="21"/>
        <v>10.444132999591636</v>
      </c>
      <c r="G44" s="16">
        <f t="shared" si="29"/>
        <v>10</v>
      </c>
      <c r="H44" s="16">
        <f t="shared" si="22"/>
        <v>10.426</v>
      </c>
      <c r="I44" s="17">
        <f t="shared" si="23"/>
        <v>10</v>
      </c>
      <c r="J44" s="17">
        <f t="shared" si="24"/>
        <v>0</v>
      </c>
      <c r="K44" s="17">
        <f>L44-'§ 6 II'!K130</f>
        <v>0</v>
      </c>
      <c r="L44" s="18">
        <f t="shared" si="25"/>
        <v>10</v>
      </c>
      <c r="N44" s="1" t="str">
        <f t="shared" si="26"/>
        <v>ÜBERHANG</v>
      </c>
      <c r="O44" s="1" t="str">
        <f t="shared" si="27"/>
        <v>ÜBERHANG</v>
      </c>
      <c r="P44" s="1">
        <f t="shared" si="27"/>
        <v>405940</v>
      </c>
      <c r="Q44" s="1">
        <f t="shared" si="27"/>
        <v>243564</v>
      </c>
      <c r="R44" s="1">
        <f t="shared" si="27"/>
        <v>173974.2857142857</v>
      </c>
      <c r="S44" s="1">
        <f t="shared" si="27"/>
        <v>135313.33333333334</v>
      </c>
      <c r="T44" s="1">
        <f t="shared" si="27"/>
        <v>110710.90909090909</v>
      </c>
      <c r="U44" s="1">
        <f t="shared" si="27"/>
        <v>93678.46153846153</v>
      </c>
      <c r="V44" s="1">
        <f t="shared" si="27"/>
        <v>81188</v>
      </c>
      <c r="W44" s="1">
        <f t="shared" si="27"/>
        <v>71636.4705882353</v>
      </c>
      <c r="X44" s="1">
        <f t="shared" si="27"/>
        <v>64095.78947368421</v>
      </c>
      <c r="Y44" s="1">
        <f t="shared" si="27"/>
        <v>57991.42857142857</v>
      </c>
      <c r="Z44" s="1">
        <f t="shared" si="27"/>
        <v>52948.69565217391</v>
      </c>
      <c r="AA44" s="1">
        <f t="shared" si="27"/>
        <v>48712.8</v>
      </c>
      <c r="AB44" s="1">
        <f t="shared" si="27"/>
        <v>45104.444444444445</v>
      </c>
      <c r="AC44" s="1">
        <f t="shared" si="27"/>
        <v>41993.793103448275</v>
      </c>
      <c r="AD44" s="1">
        <f t="shared" si="27"/>
        <v>39284.51612903226</v>
      </c>
      <c r="AE44" s="1">
        <f t="shared" si="27"/>
        <v>36903.63636363636</v>
      </c>
      <c r="AF44" s="1">
        <f t="shared" si="27"/>
        <v>34794.857142857145</v>
      </c>
      <c r="AG44" s="1">
        <f aca="true" t="shared" si="31" ref="O44:AI47">IF(AG$11-$AK44&lt;=0,"ÜBERHANG",ABS($D44/($G44-0.5+AG$11))+$B$27*(AG$11+$G44-0.5&lt;0))</f>
        <v>32914.05405405405</v>
      </c>
      <c r="AH44" s="1">
        <f t="shared" si="31"/>
        <v>31226.153846153848</v>
      </c>
      <c r="AI44" s="1">
        <f t="shared" si="31"/>
        <v>29702.926829268294</v>
      </c>
      <c r="AK44" s="1">
        <f t="shared" si="28"/>
        <v>-9</v>
      </c>
    </row>
    <row r="45" spans="1:37" ht="12.75">
      <c r="A45" s="15" t="s">
        <v>13</v>
      </c>
      <c r="B45" s="58">
        <f ca="1" t="shared" si="17"/>
        <v>1314009</v>
      </c>
      <c r="C45" s="58">
        <f ca="1" t="shared" si="18"/>
        <v>0</v>
      </c>
      <c r="D45" s="19">
        <f t="shared" si="19"/>
        <v>1314009</v>
      </c>
      <c r="E45" s="58">
        <f ca="1" t="shared" si="20"/>
        <v>0</v>
      </c>
      <c r="F45" s="16">
        <f t="shared" si="21"/>
        <v>22.538116895206855</v>
      </c>
      <c r="G45" s="16">
        <f t="shared" si="29"/>
        <v>23</v>
      </c>
      <c r="H45" s="16">
        <f t="shared" si="22"/>
        <v>22.499</v>
      </c>
      <c r="I45" s="17">
        <f t="shared" si="23"/>
        <v>22</v>
      </c>
      <c r="J45" s="17">
        <f t="shared" si="24"/>
        <v>0</v>
      </c>
      <c r="K45" s="17">
        <f>L45-'§ 6 II'!K138</f>
        <v>-1</v>
      </c>
      <c r="L45" s="18">
        <f t="shared" si="25"/>
        <v>22</v>
      </c>
      <c r="N45" s="1">
        <f t="shared" si="26"/>
        <v>105120.72</v>
      </c>
      <c r="O45" s="1">
        <f t="shared" si="31"/>
        <v>97334</v>
      </c>
      <c r="P45" s="1">
        <f t="shared" si="31"/>
        <v>90621.31034482758</v>
      </c>
      <c r="Q45" s="1">
        <f t="shared" si="31"/>
        <v>84774.7741935484</v>
      </c>
      <c r="R45" s="1">
        <f t="shared" si="31"/>
        <v>79636.90909090909</v>
      </c>
      <c r="S45" s="1">
        <f t="shared" si="31"/>
        <v>75086.22857142857</v>
      </c>
      <c r="T45" s="1">
        <f t="shared" si="31"/>
        <v>71027.51351351352</v>
      </c>
      <c r="U45" s="1">
        <f t="shared" si="31"/>
        <v>67385.07692307692</v>
      </c>
      <c r="V45" s="1">
        <f t="shared" si="31"/>
        <v>64098</v>
      </c>
      <c r="W45" s="1">
        <f t="shared" si="31"/>
        <v>61116.6976744186</v>
      </c>
      <c r="X45" s="1">
        <f t="shared" si="31"/>
        <v>58400.4</v>
      </c>
      <c r="Y45" s="1">
        <f t="shared" si="31"/>
        <v>55915.27659574468</v>
      </c>
      <c r="Z45" s="1">
        <f t="shared" si="31"/>
        <v>53633.02040816326</v>
      </c>
      <c r="AA45" s="1">
        <f t="shared" si="31"/>
        <v>51529.76470588235</v>
      </c>
      <c r="AB45" s="1">
        <f t="shared" si="31"/>
        <v>49585.24528301887</v>
      </c>
      <c r="AC45" s="1">
        <f t="shared" si="31"/>
        <v>47782.145454545454</v>
      </c>
      <c r="AD45" s="1">
        <f t="shared" si="31"/>
        <v>46105.57894736842</v>
      </c>
      <c r="AE45" s="1">
        <f t="shared" si="31"/>
        <v>44542.67796610169</v>
      </c>
      <c r="AF45" s="1">
        <f t="shared" si="31"/>
        <v>43082.262295081964</v>
      </c>
      <c r="AG45" s="1">
        <f t="shared" si="31"/>
        <v>41714.57142857143</v>
      </c>
      <c r="AH45" s="1">
        <f t="shared" si="31"/>
        <v>40431.04615384615</v>
      </c>
      <c r="AI45" s="1">
        <f t="shared" si="31"/>
        <v>39224.149253731346</v>
      </c>
      <c r="AK45" s="1">
        <f t="shared" si="28"/>
        <v>-23</v>
      </c>
    </row>
    <row r="46" spans="1:37" ht="12.75">
      <c r="A46" s="15" t="s">
        <v>23</v>
      </c>
      <c r="B46" s="58">
        <f ca="1" t="shared" si="17"/>
        <v>1160424</v>
      </c>
      <c r="C46" s="58">
        <f ca="1" t="shared" si="18"/>
        <v>0</v>
      </c>
      <c r="D46" s="19">
        <f t="shared" si="19"/>
        <v>1160424</v>
      </c>
      <c r="E46" s="58">
        <f ca="1" t="shared" si="20"/>
        <v>0</v>
      </c>
      <c r="F46" s="16">
        <f t="shared" si="21"/>
        <v>19.90379956301937</v>
      </c>
      <c r="G46" s="16">
        <f t="shared" si="29"/>
        <v>20</v>
      </c>
      <c r="H46" s="16">
        <f t="shared" si="22"/>
        <v>19.869</v>
      </c>
      <c r="I46" s="17">
        <f t="shared" si="23"/>
        <v>20</v>
      </c>
      <c r="J46" s="17">
        <f t="shared" si="24"/>
        <v>0</v>
      </c>
      <c r="K46" s="17">
        <f>L46-'§ 6 II'!K146</f>
        <v>1</v>
      </c>
      <c r="L46" s="18">
        <f t="shared" si="25"/>
        <v>20</v>
      </c>
      <c r="N46" s="1">
        <f t="shared" si="26"/>
        <v>122149.8947368421</v>
      </c>
      <c r="O46" s="1">
        <f t="shared" si="31"/>
        <v>110516.57142857143</v>
      </c>
      <c r="P46" s="1">
        <f t="shared" si="31"/>
        <v>100906.43478260869</v>
      </c>
      <c r="Q46" s="1">
        <f t="shared" si="31"/>
        <v>92833.92</v>
      </c>
      <c r="R46" s="1">
        <f t="shared" si="31"/>
        <v>85957.33333333333</v>
      </c>
      <c r="S46" s="1">
        <f t="shared" si="31"/>
        <v>80029.24137931035</v>
      </c>
      <c r="T46" s="1">
        <f t="shared" si="31"/>
        <v>74866.06451612903</v>
      </c>
      <c r="U46" s="1">
        <f t="shared" si="31"/>
        <v>70328.72727272728</v>
      </c>
      <c r="V46" s="1">
        <f t="shared" si="31"/>
        <v>66309.94285714286</v>
      </c>
      <c r="W46" s="1">
        <f t="shared" si="31"/>
        <v>62725.62162162162</v>
      </c>
      <c r="X46" s="1">
        <f t="shared" si="31"/>
        <v>59508.92307692308</v>
      </c>
      <c r="Y46" s="1">
        <f t="shared" si="31"/>
        <v>56606.04878048781</v>
      </c>
      <c r="Z46" s="1">
        <f t="shared" si="31"/>
        <v>53973.20930232558</v>
      </c>
      <c r="AA46" s="1">
        <f t="shared" si="31"/>
        <v>51574.4</v>
      </c>
      <c r="AB46" s="1">
        <f t="shared" si="31"/>
        <v>49379.744680851065</v>
      </c>
      <c r="AC46" s="1">
        <f t="shared" si="31"/>
        <v>47364.244897959186</v>
      </c>
      <c r="AD46" s="1">
        <f t="shared" si="31"/>
        <v>45506.82352941176</v>
      </c>
      <c r="AE46" s="1">
        <f t="shared" si="31"/>
        <v>43789.58490566038</v>
      </c>
      <c r="AF46" s="1">
        <f t="shared" si="31"/>
        <v>42197.236363636366</v>
      </c>
      <c r="AG46" s="1">
        <f t="shared" si="31"/>
        <v>40716.63157894737</v>
      </c>
      <c r="AH46" s="1">
        <f t="shared" si="31"/>
        <v>39336.40677966102</v>
      </c>
      <c r="AI46" s="1">
        <f t="shared" si="31"/>
        <v>38046.688524590165</v>
      </c>
      <c r="AK46" s="1">
        <f t="shared" si="28"/>
        <v>-20</v>
      </c>
    </row>
    <row r="47" spans="1:37" ht="12.75">
      <c r="A47" s="15" t="s">
        <v>8</v>
      </c>
      <c r="B47" s="58">
        <f ca="1" t="shared" si="17"/>
        <v>174592</v>
      </c>
      <c r="C47" s="58">
        <f ca="1" t="shared" si="18"/>
        <v>0</v>
      </c>
      <c r="D47" s="19">
        <f t="shared" si="19"/>
        <v>174592</v>
      </c>
      <c r="E47" s="58">
        <f ca="1" t="shared" si="20"/>
        <v>0</v>
      </c>
      <c r="F47" s="16">
        <f t="shared" si="21"/>
        <v>2.994633145562896</v>
      </c>
      <c r="G47" s="16">
        <f t="shared" si="29"/>
        <v>3</v>
      </c>
      <c r="H47" s="16">
        <f t="shared" si="22"/>
        <v>2.989</v>
      </c>
      <c r="I47" s="17">
        <f t="shared" si="23"/>
        <v>3</v>
      </c>
      <c r="J47" s="17">
        <f t="shared" si="24"/>
        <v>0</v>
      </c>
      <c r="K47" s="17">
        <f>L47-'§ 6 II'!K154</f>
        <v>0</v>
      </c>
      <c r="L47" s="18">
        <f t="shared" si="25"/>
        <v>3</v>
      </c>
      <c r="N47" s="1" t="str">
        <f t="shared" si="26"/>
        <v>ÜBERHANG</v>
      </c>
      <c r="O47" s="1" t="str">
        <f t="shared" si="31"/>
        <v>ÜBERHANG</v>
      </c>
      <c r="P47" s="1" t="str">
        <f t="shared" si="31"/>
        <v>ÜBERHANG</v>
      </c>
      <c r="Q47" s="1" t="str">
        <f t="shared" si="31"/>
        <v>ÜBERHANG</v>
      </c>
      <c r="R47" s="1" t="str">
        <f t="shared" si="31"/>
        <v>ÜBERHANG</v>
      </c>
      <c r="S47" s="1" t="str">
        <f t="shared" si="31"/>
        <v>ÜBERHANG</v>
      </c>
      <c r="T47" s="1" t="str">
        <f t="shared" si="31"/>
        <v>ÜBERHANG</v>
      </c>
      <c r="U47" s="1" t="str">
        <f t="shared" si="31"/>
        <v>ÜBERHANG</v>
      </c>
      <c r="V47" s="1">
        <f t="shared" si="31"/>
        <v>349184</v>
      </c>
      <c r="W47" s="1">
        <f t="shared" si="31"/>
        <v>116394.66666666667</v>
      </c>
      <c r="X47" s="1">
        <f t="shared" si="31"/>
        <v>69836.8</v>
      </c>
      <c r="Y47" s="1">
        <f t="shared" si="31"/>
        <v>49883.42857142857</v>
      </c>
      <c r="Z47" s="1">
        <f t="shared" si="31"/>
        <v>38798.22222222222</v>
      </c>
      <c r="AA47" s="1">
        <f t="shared" si="31"/>
        <v>31744</v>
      </c>
      <c r="AB47" s="1">
        <f t="shared" si="31"/>
        <v>26860.30769230769</v>
      </c>
      <c r="AC47" s="1">
        <f t="shared" si="31"/>
        <v>23278.933333333334</v>
      </c>
      <c r="AD47" s="1">
        <f t="shared" si="31"/>
        <v>20540.235294117647</v>
      </c>
      <c r="AE47" s="1">
        <f t="shared" si="31"/>
        <v>18378.105263157893</v>
      </c>
      <c r="AF47" s="1">
        <f t="shared" si="31"/>
        <v>16627.809523809523</v>
      </c>
      <c r="AG47" s="1">
        <f t="shared" si="31"/>
        <v>15181.91304347826</v>
      </c>
      <c r="AH47" s="1">
        <f t="shared" si="31"/>
        <v>13967.36</v>
      </c>
      <c r="AI47" s="1">
        <f t="shared" si="31"/>
        <v>12932.74074074074</v>
      </c>
      <c r="AK47" s="1">
        <f t="shared" si="28"/>
        <v>-3</v>
      </c>
    </row>
    <row r="48" spans="1:12" ht="12.75">
      <c r="A48" s="53" t="s">
        <v>3</v>
      </c>
      <c r="B48" s="55">
        <f>SUM(B32:B47)</f>
        <v>11252215</v>
      </c>
      <c r="C48" s="55">
        <f>SUM(C32:C47)</f>
        <v>0</v>
      </c>
      <c r="D48" s="55">
        <f>SUM(D32:D47)</f>
        <v>11252215</v>
      </c>
      <c r="E48" s="55">
        <f>SUM(E32:E47)</f>
        <v>58</v>
      </c>
      <c r="F48" s="57">
        <f>L3</f>
        <v>193</v>
      </c>
      <c r="G48" s="57">
        <f aca="true" t="shared" si="32" ref="G48:L48">SUM(G32:G47)</f>
        <v>195</v>
      </c>
      <c r="H48" s="57">
        <f t="shared" si="32"/>
        <v>192.66099999999997</v>
      </c>
      <c r="I48" s="55">
        <f t="shared" si="32"/>
        <v>193</v>
      </c>
      <c r="J48" s="55">
        <f t="shared" si="32"/>
        <v>0</v>
      </c>
      <c r="K48" s="55">
        <f t="shared" si="32"/>
        <v>10</v>
      </c>
      <c r="L48" s="55">
        <f t="shared" si="32"/>
        <v>193</v>
      </c>
    </row>
    <row r="49" spans="14:15" ht="12.75">
      <c r="N49" s="1">
        <f>SMALL(N32:AI47,16*11+G48-F48)+0.00001</f>
        <v>58400.400010000005</v>
      </c>
      <c r="O49" s="1">
        <f>IF(AND(N49&lt;=ROUND(D48/F48,0),N50&gt;=ROUND(D48/F48,0)),ROUND(D48/F48,0),IF(ROUND(D48/F48,0)&lt;N49,IF(ROUNDUP(N49,0)&lt;=ROUNDDOWN(N50,0),ROUNDUP(N49,0),IF(ROUNDUP(N49,1)&lt;=ROUNDDOWN(N50,1),ROUNDUP(N49,1),IF(ROUNDUP(N49,2)&lt;=ROUNDDOWN(N50,2),ROUNDUP(N49,2),IF(ROUNDUP(N49,3)&lt;=ROUNDDOWN(N50,3),ROUNDUP(N49,3),ROUNDUP(N49,4))))),IF(ROUNDUP(N49,0)&lt;=ROUNDDOWN(N50,0),ROUNDDOWN(N50,0),IF(ROUNDUP(N49,1)&lt;=ROUNDDOWN(N50,1),ROUNDDOWN(N50,1),IF(ROUNDUP(N49,2)&lt;=ROUNDDOWN(N50,2),ROUNDDOWN(N50,2),IF(ROUNDUP(N49,3)&lt;=ROUNDDOWN(N50,3),ROUNDDOWN(N50,3),ROUNDDOWN(N50,4)))))))</f>
        <v>58401</v>
      </c>
    </row>
    <row r="50" ht="12.75">
      <c r="N50" s="1">
        <f>SMALL(N32:AI47,16*11+1+G48-F48)-0.00001</f>
        <v>58510.06450612903</v>
      </c>
    </row>
    <row r="51" spans="1:12" ht="11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37" ht="33.75" customHeight="1">
      <c r="A52" s="52" t="s">
        <v>27</v>
      </c>
      <c r="B52" s="11" t="s">
        <v>16</v>
      </c>
      <c r="C52" s="12" t="s">
        <v>14</v>
      </c>
      <c r="D52" s="11" t="s">
        <v>15</v>
      </c>
      <c r="E52" s="11" t="s">
        <v>18</v>
      </c>
      <c r="F52" s="29" t="s">
        <v>30</v>
      </c>
      <c r="G52" s="13" t="s">
        <v>45</v>
      </c>
      <c r="H52" s="29" t="str">
        <f>"Divisor "&amp;O70</f>
        <v>Divisor 60293</v>
      </c>
      <c r="I52" s="14" t="s">
        <v>17</v>
      </c>
      <c r="J52" s="11" t="s">
        <v>47</v>
      </c>
      <c r="K52" s="11" t="s">
        <v>46</v>
      </c>
      <c r="L52" s="11" t="s">
        <v>26</v>
      </c>
      <c r="N52" s="1">
        <v>-10</v>
      </c>
      <c r="O52" s="1">
        <v>-9</v>
      </c>
      <c r="P52" s="1">
        <v>-8</v>
      </c>
      <c r="Q52" s="1">
        <v>-7</v>
      </c>
      <c r="R52" s="1">
        <v>-6</v>
      </c>
      <c r="S52" s="1">
        <v>-5</v>
      </c>
      <c r="T52" s="1">
        <v>-4</v>
      </c>
      <c r="U52" s="1">
        <v>-3</v>
      </c>
      <c r="V52" s="1">
        <v>-2</v>
      </c>
      <c r="W52" s="1">
        <v>-1</v>
      </c>
      <c r="X52" s="1">
        <v>0</v>
      </c>
      <c r="Y52" s="1">
        <v>1</v>
      </c>
      <c r="Z52" s="1">
        <v>2</v>
      </c>
      <c r="AA52" s="1">
        <v>3</v>
      </c>
      <c r="AB52" s="1">
        <v>4</v>
      </c>
      <c r="AC52" s="1">
        <v>5</v>
      </c>
      <c r="AD52" s="1">
        <v>6</v>
      </c>
      <c r="AE52" s="1">
        <v>7</v>
      </c>
      <c r="AF52" s="1">
        <v>8</v>
      </c>
      <c r="AG52" s="1">
        <v>9</v>
      </c>
      <c r="AH52" s="1">
        <v>10</v>
      </c>
      <c r="AI52" s="1">
        <v>11</v>
      </c>
      <c r="AK52" s="1" t="s">
        <v>43</v>
      </c>
    </row>
    <row r="53" spans="1:37" ht="12.75">
      <c r="A53" s="15" t="s">
        <v>20</v>
      </c>
      <c r="B53" s="58">
        <f ca="1" t="shared" si="33" ref="B53:B68">INDIRECT("'§ 6 II'!B"&amp;ROW(B1)*8+27)</f>
        <v>153137</v>
      </c>
      <c r="C53" s="58">
        <f ca="1" t="shared" si="34" ref="C53:C68">INDIRECT("'§ 6 II'!C"&amp;ROW(C1)*8+27)</f>
        <v>0</v>
      </c>
      <c r="D53" s="19">
        <f aca="true" t="shared" si="35" ref="D53:D68">B53+C53</f>
        <v>153137</v>
      </c>
      <c r="E53" s="58">
        <f ca="1" t="shared" si="36" ref="E53:E68">INDIRECT("'§ 6 II'!I"&amp;ROW(I1)*8+27)</f>
        <v>0</v>
      </c>
      <c r="F53" s="16">
        <f aca="true" t="shared" si="37" ref="F53:F68">D53*F$69/D$69</f>
        <v>2.6116627328706623</v>
      </c>
      <c r="G53" s="16">
        <f>ROUND(MAX(F53,E53),0)</f>
        <v>3</v>
      </c>
      <c r="H53" s="16">
        <f aca="true" t="shared" si="38" ref="H53:H68">TRUNC(D53/O$70,3)</f>
        <v>2.539</v>
      </c>
      <c r="I53" s="17">
        <f aca="true" t="shared" si="39" ref="I53:I68">ROUND(H53,0)</f>
        <v>3</v>
      </c>
      <c r="J53" s="17">
        <f aca="true" t="shared" si="40" ref="J53:J68">IF(E53&gt;I53,E53-I53,0)</f>
        <v>0</v>
      </c>
      <c r="K53" s="17">
        <f>L53-'§ 6 II'!K35</f>
        <v>0</v>
      </c>
      <c r="L53" s="18">
        <f aca="true" t="shared" si="41" ref="L53:L68">I53+J53</f>
        <v>3</v>
      </c>
      <c r="N53" s="1" t="str">
        <f aca="true" t="shared" si="42" ref="N53:N68">IF(N$11-$AK53&lt;=0,"ÜBERHANG",ABS($D53/($G53-0.5+N$11))+$B$27*(N$11+$G53-0.5&lt;0))</f>
        <v>ÜBERHANG</v>
      </c>
      <c r="O53" s="1" t="str">
        <f aca="true" t="shared" si="43" ref="O53:AI65">IF(O$11-$AK53&lt;=0,"ÜBERHANG",ABS($D53/($G53-0.5+O$11))+$B$27*(O$11+$G53-0.5&lt;0))</f>
        <v>ÜBERHANG</v>
      </c>
      <c r="P53" s="1" t="str">
        <f t="shared" si="43"/>
        <v>ÜBERHANG</v>
      </c>
      <c r="Q53" s="1" t="str">
        <f t="shared" si="43"/>
        <v>ÜBERHANG</v>
      </c>
      <c r="R53" s="1" t="str">
        <f t="shared" si="43"/>
        <v>ÜBERHANG</v>
      </c>
      <c r="S53" s="1" t="str">
        <f t="shared" si="43"/>
        <v>ÜBERHANG</v>
      </c>
      <c r="T53" s="1" t="str">
        <f t="shared" si="43"/>
        <v>ÜBERHANG</v>
      </c>
      <c r="U53" s="1" t="str">
        <f t="shared" si="43"/>
        <v>ÜBERHANG</v>
      </c>
      <c r="V53" s="1">
        <f t="shared" si="43"/>
        <v>306274</v>
      </c>
      <c r="W53" s="1">
        <f t="shared" si="43"/>
        <v>102091.33333333333</v>
      </c>
      <c r="X53" s="1">
        <f t="shared" si="43"/>
        <v>61254.8</v>
      </c>
      <c r="Y53" s="1">
        <f t="shared" si="43"/>
        <v>43753.42857142857</v>
      </c>
      <c r="Z53" s="1">
        <f t="shared" si="43"/>
        <v>34030.444444444445</v>
      </c>
      <c r="AA53" s="1">
        <f t="shared" si="43"/>
        <v>27843.090909090908</v>
      </c>
      <c r="AB53" s="1">
        <f t="shared" si="43"/>
        <v>23559.53846153846</v>
      </c>
      <c r="AC53" s="1">
        <f t="shared" si="43"/>
        <v>20418.266666666666</v>
      </c>
      <c r="AD53" s="1">
        <f t="shared" si="43"/>
        <v>18016.117647058825</v>
      </c>
      <c r="AE53" s="1">
        <f t="shared" si="43"/>
        <v>16119.684210526315</v>
      </c>
      <c r="AF53" s="1">
        <f t="shared" si="43"/>
        <v>14584.47619047619</v>
      </c>
      <c r="AG53" s="1">
        <f t="shared" si="43"/>
        <v>13316.260869565218</v>
      </c>
      <c r="AH53" s="1">
        <f t="shared" si="43"/>
        <v>12250.96</v>
      </c>
      <c r="AI53" s="1">
        <f t="shared" si="43"/>
        <v>11343.481481481482</v>
      </c>
      <c r="AK53" s="1">
        <f aca="true" t="shared" si="44" ref="AK53:AK68">E53-G53</f>
        <v>-3</v>
      </c>
    </row>
    <row r="54" spans="1:37" ht="12.75">
      <c r="A54" s="15" t="s">
        <v>24</v>
      </c>
      <c r="B54" s="58">
        <f ca="1" t="shared" si="33"/>
        <v>37716</v>
      </c>
      <c r="C54" s="58">
        <f ca="1" t="shared" si="34"/>
        <v>0</v>
      </c>
      <c r="D54" s="19">
        <f t="shared" si="35"/>
        <v>37716</v>
      </c>
      <c r="E54" s="58">
        <f ca="1" t="shared" si="36"/>
        <v>0</v>
      </c>
      <c r="F54" s="16">
        <f t="shared" si="37"/>
        <v>0.6432245089883561</v>
      </c>
      <c r="G54" s="16">
        <f aca="true" t="shared" si="45" ref="G54:G68">ROUND(MAX(F54,E54),0)</f>
        <v>1</v>
      </c>
      <c r="H54" s="16">
        <f t="shared" si="38"/>
        <v>0.625</v>
      </c>
      <c r="I54" s="17">
        <f t="shared" si="39"/>
        <v>1</v>
      </c>
      <c r="J54" s="17">
        <f t="shared" si="40"/>
        <v>0</v>
      </c>
      <c r="K54" s="17">
        <f>L54-'§ 6 II'!K43</f>
        <v>0</v>
      </c>
      <c r="L54" s="18">
        <f t="shared" si="41"/>
        <v>1</v>
      </c>
      <c r="N54" s="1" t="str">
        <f t="shared" si="42"/>
        <v>ÜBERHANG</v>
      </c>
      <c r="O54" s="1" t="str">
        <f aca="true" t="shared" si="46" ref="O54:AC54">IF(O$11-$AK54&lt;=0,"ÜBERHANG",ABS($D54/($G54-0.5+O$11))+$B$27*(O$11+$G54-0.5&lt;0))</f>
        <v>ÜBERHANG</v>
      </c>
      <c r="P54" s="1" t="str">
        <f t="shared" si="46"/>
        <v>ÜBERHANG</v>
      </c>
      <c r="Q54" s="1" t="str">
        <f t="shared" si="46"/>
        <v>ÜBERHANG</v>
      </c>
      <c r="R54" s="1" t="str">
        <f t="shared" si="46"/>
        <v>ÜBERHANG</v>
      </c>
      <c r="S54" s="1" t="str">
        <f t="shared" si="46"/>
        <v>ÜBERHANG</v>
      </c>
      <c r="T54" s="1" t="str">
        <f t="shared" si="46"/>
        <v>ÜBERHANG</v>
      </c>
      <c r="U54" s="1" t="str">
        <f t="shared" si="46"/>
        <v>ÜBERHANG</v>
      </c>
      <c r="V54" s="1" t="str">
        <f t="shared" si="46"/>
        <v>ÜBERHANG</v>
      </c>
      <c r="W54" s="1" t="str">
        <f t="shared" si="46"/>
        <v>ÜBERHANG</v>
      </c>
      <c r="X54" s="1">
        <f t="shared" si="46"/>
        <v>75432</v>
      </c>
      <c r="Y54" s="1">
        <f t="shared" si="46"/>
        <v>25144</v>
      </c>
      <c r="Z54" s="1">
        <f t="shared" si="46"/>
        <v>15086.4</v>
      </c>
      <c r="AA54" s="1">
        <f t="shared" si="46"/>
        <v>10776</v>
      </c>
      <c r="AB54" s="1">
        <f t="shared" si="46"/>
        <v>8381.333333333334</v>
      </c>
      <c r="AC54" s="1">
        <f t="shared" si="46"/>
        <v>6857.454545454545</v>
      </c>
      <c r="AD54" s="1">
        <f t="shared" si="43"/>
        <v>5802.461538461538</v>
      </c>
      <c r="AE54" s="1">
        <f t="shared" si="43"/>
        <v>5028.8</v>
      </c>
      <c r="AF54" s="1">
        <f t="shared" si="43"/>
        <v>4437.176470588235</v>
      </c>
      <c r="AG54" s="1">
        <f t="shared" si="43"/>
        <v>3970.1052631578946</v>
      </c>
      <c r="AH54" s="1">
        <f t="shared" si="43"/>
        <v>3592</v>
      </c>
      <c r="AI54" s="1">
        <f t="shared" si="43"/>
        <v>3279.6521739130435</v>
      </c>
      <c r="AK54" s="1">
        <f t="shared" si="44"/>
        <v>-1</v>
      </c>
    </row>
    <row r="55" spans="1:37" ht="12.75">
      <c r="A55" s="15" t="s">
        <v>4</v>
      </c>
      <c r="B55" s="58">
        <f ca="1" t="shared" si="33"/>
        <v>112826</v>
      </c>
      <c r="C55" s="58">
        <f ca="1" t="shared" si="34"/>
        <v>0</v>
      </c>
      <c r="D55" s="19">
        <f t="shared" si="35"/>
        <v>112826</v>
      </c>
      <c r="E55" s="58">
        <f ca="1" t="shared" si="36"/>
        <v>0</v>
      </c>
      <c r="F55" s="16">
        <f t="shared" si="37"/>
        <v>1.9241820036886275</v>
      </c>
      <c r="G55" s="16">
        <f t="shared" si="45"/>
        <v>2</v>
      </c>
      <c r="H55" s="16">
        <f t="shared" si="38"/>
        <v>1.871</v>
      </c>
      <c r="I55" s="17">
        <f t="shared" si="39"/>
        <v>2</v>
      </c>
      <c r="J55" s="17">
        <f t="shared" si="40"/>
        <v>0</v>
      </c>
      <c r="K55" s="17">
        <f>L55-'§ 6 II'!K51</f>
        <v>0</v>
      </c>
      <c r="L55" s="18">
        <f t="shared" si="41"/>
        <v>2</v>
      </c>
      <c r="N55" s="1" t="str">
        <f t="shared" si="42"/>
        <v>ÜBERHANG</v>
      </c>
      <c r="O55" s="1" t="str">
        <f t="shared" si="43"/>
        <v>ÜBERHANG</v>
      </c>
      <c r="P55" s="1" t="str">
        <f t="shared" si="43"/>
        <v>ÜBERHANG</v>
      </c>
      <c r="Q55" s="1" t="str">
        <f t="shared" si="43"/>
        <v>ÜBERHANG</v>
      </c>
      <c r="R55" s="1" t="str">
        <f t="shared" si="43"/>
        <v>ÜBERHANG</v>
      </c>
      <c r="S55" s="1" t="str">
        <f t="shared" si="43"/>
        <v>ÜBERHANG</v>
      </c>
      <c r="T55" s="1" t="str">
        <f t="shared" si="43"/>
        <v>ÜBERHANG</v>
      </c>
      <c r="U55" s="1" t="str">
        <f t="shared" si="43"/>
        <v>ÜBERHANG</v>
      </c>
      <c r="V55" s="1" t="str">
        <f t="shared" si="43"/>
        <v>ÜBERHANG</v>
      </c>
      <c r="W55" s="1">
        <f t="shared" si="43"/>
        <v>225652</v>
      </c>
      <c r="X55" s="1">
        <f t="shared" si="43"/>
        <v>75217.33333333333</v>
      </c>
      <c r="Y55" s="1">
        <f t="shared" si="43"/>
        <v>45130.4</v>
      </c>
      <c r="Z55" s="1">
        <f t="shared" si="43"/>
        <v>32236</v>
      </c>
      <c r="AA55" s="1">
        <f t="shared" si="43"/>
        <v>25072.444444444445</v>
      </c>
      <c r="AB55" s="1">
        <f t="shared" si="43"/>
        <v>20513.81818181818</v>
      </c>
      <c r="AC55" s="1">
        <f t="shared" si="43"/>
        <v>17357.846153846152</v>
      </c>
      <c r="AD55" s="1">
        <f t="shared" si="43"/>
        <v>15043.466666666667</v>
      </c>
      <c r="AE55" s="1">
        <f t="shared" si="43"/>
        <v>13273.64705882353</v>
      </c>
      <c r="AF55" s="1">
        <f t="shared" si="43"/>
        <v>11876.421052631578</v>
      </c>
      <c r="AG55" s="1">
        <f t="shared" si="43"/>
        <v>10745.333333333334</v>
      </c>
      <c r="AH55" s="1">
        <f t="shared" si="43"/>
        <v>9810.95652173913</v>
      </c>
      <c r="AI55" s="1">
        <f t="shared" si="43"/>
        <v>9026.08</v>
      </c>
      <c r="AK55" s="1">
        <f t="shared" si="44"/>
        <v>-2</v>
      </c>
    </row>
    <row r="56" spans="1:37" ht="12.75">
      <c r="A56" s="15" t="s">
        <v>5</v>
      </c>
      <c r="B56" s="58">
        <f ca="1" t="shared" si="33"/>
        <v>391901</v>
      </c>
      <c r="C56" s="58">
        <f ca="1" t="shared" si="34"/>
        <v>0</v>
      </c>
      <c r="D56" s="19">
        <f t="shared" si="35"/>
        <v>391901</v>
      </c>
      <c r="E56" s="58">
        <f ca="1" t="shared" si="36"/>
        <v>0</v>
      </c>
      <c r="F56" s="16">
        <f t="shared" si="37"/>
        <v>6.683644296771815</v>
      </c>
      <c r="G56" s="16">
        <f t="shared" si="45"/>
        <v>7</v>
      </c>
      <c r="H56" s="16">
        <f t="shared" si="38"/>
        <v>6.499</v>
      </c>
      <c r="I56" s="17">
        <f t="shared" si="39"/>
        <v>6</v>
      </c>
      <c r="J56" s="17">
        <f t="shared" si="40"/>
        <v>0</v>
      </c>
      <c r="K56" s="17">
        <f>L56-'§ 6 II'!K59</f>
        <v>0</v>
      </c>
      <c r="L56" s="18">
        <f t="shared" si="41"/>
        <v>6</v>
      </c>
      <c r="N56" s="1" t="str">
        <f t="shared" si="42"/>
        <v>ÜBERHANG</v>
      </c>
      <c r="O56" s="1" t="str">
        <f t="shared" si="43"/>
        <v>ÜBERHANG</v>
      </c>
      <c r="P56" s="1" t="str">
        <f t="shared" si="43"/>
        <v>ÜBERHANG</v>
      </c>
      <c r="Q56" s="1" t="str">
        <f t="shared" si="43"/>
        <v>ÜBERHANG</v>
      </c>
      <c r="R56" s="1">
        <f t="shared" si="43"/>
        <v>783802</v>
      </c>
      <c r="S56" s="1">
        <f t="shared" si="43"/>
        <v>261267.33333333334</v>
      </c>
      <c r="T56" s="1">
        <f t="shared" si="43"/>
        <v>156760.4</v>
      </c>
      <c r="U56" s="1">
        <f t="shared" si="43"/>
        <v>111971.71428571429</v>
      </c>
      <c r="V56" s="1">
        <f t="shared" si="43"/>
        <v>87089.11111111111</v>
      </c>
      <c r="W56" s="1">
        <f t="shared" si="43"/>
        <v>71254.72727272728</v>
      </c>
      <c r="X56" s="1">
        <f t="shared" si="43"/>
        <v>60292.46153846154</v>
      </c>
      <c r="Y56" s="1">
        <f t="shared" si="43"/>
        <v>52253.46666666667</v>
      </c>
      <c r="Z56" s="1">
        <f t="shared" si="43"/>
        <v>46106</v>
      </c>
      <c r="AA56" s="1">
        <f t="shared" si="43"/>
        <v>41252.73684210526</v>
      </c>
      <c r="AB56" s="1">
        <f t="shared" si="43"/>
        <v>37323.90476190476</v>
      </c>
      <c r="AC56" s="1">
        <f t="shared" si="43"/>
        <v>34078.34782608696</v>
      </c>
      <c r="AD56" s="1">
        <f t="shared" si="43"/>
        <v>31352.08</v>
      </c>
      <c r="AE56" s="1">
        <f t="shared" si="43"/>
        <v>29029.703703703704</v>
      </c>
      <c r="AF56" s="1">
        <f t="shared" si="43"/>
        <v>27027.655172413793</v>
      </c>
      <c r="AG56" s="1">
        <f t="shared" si="43"/>
        <v>25283.935483870966</v>
      </c>
      <c r="AH56" s="1">
        <f t="shared" si="43"/>
        <v>23751.575757575756</v>
      </c>
      <c r="AI56" s="1">
        <f t="shared" si="43"/>
        <v>22394.342857142856</v>
      </c>
      <c r="AK56" s="1">
        <f t="shared" si="44"/>
        <v>-7</v>
      </c>
    </row>
    <row r="57" spans="1:37" ht="12.75">
      <c r="A57" s="15" t="s">
        <v>6</v>
      </c>
      <c r="B57" s="58">
        <f ca="1" t="shared" si="33"/>
        <v>40014</v>
      </c>
      <c r="C57" s="58">
        <f ca="1" t="shared" si="34"/>
        <v>0</v>
      </c>
      <c r="D57" s="19">
        <f t="shared" si="35"/>
        <v>40014</v>
      </c>
      <c r="E57" s="58">
        <f ca="1" t="shared" si="36"/>
        <v>0</v>
      </c>
      <c r="F57" s="16">
        <f t="shared" si="37"/>
        <v>0.682415566408423</v>
      </c>
      <c r="G57" s="16">
        <f t="shared" si="45"/>
        <v>1</v>
      </c>
      <c r="H57" s="16">
        <f t="shared" si="38"/>
        <v>0.663</v>
      </c>
      <c r="I57" s="17">
        <f t="shared" si="39"/>
        <v>1</v>
      </c>
      <c r="J57" s="17">
        <f t="shared" si="40"/>
        <v>0</v>
      </c>
      <c r="K57" s="17">
        <f>L57-'§ 6 II'!K67</f>
        <v>0</v>
      </c>
      <c r="L57" s="18">
        <f t="shared" si="41"/>
        <v>1</v>
      </c>
      <c r="N57" s="1" t="str">
        <f t="shared" si="42"/>
        <v>ÜBERHANG</v>
      </c>
      <c r="O57" s="1" t="str">
        <f t="shared" si="43"/>
        <v>ÜBERHANG</v>
      </c>
      <c r="P57" s="1" t="str">
        <f t="shared" si="43"/>
        <v>ÜBERHANG</v>
      </c>
      <c r="Q57" s="1" t="str">
        <f t="shared" si="43"/>
        <v>ÜBERHANG</v>
      </c>
      <c r="R57" s="1" t="str">
        <f t="shared" si="43"/>
        <v>ÜBERHANG</v>
      </c>
      <c r="S57" s="1" t="str">
        <f t="shared" si="43"/>
        <v>ÜBERHANG</v>
      </c>
      <c r="T57" s="1" t="str">
        <f t="shared" si="43"/>
        <v>ÜBERHANG</v>
      </c>
      <c r="U57" s="1" t="str">
        <f t="shared" si="43"/>
        <v>ÜBERHANG</v>
      </c>
      <c r="V57" s="1" t="str">
        <f t="shared" si="43"/>
        <v>ÜBERHANG</v>
      </c>
      <c r="W57" s="1" t="str">
        <f t="shared" si="43"/>
        <v>ÜBERHANG</v>
      </c>
      <c r="X57" s="1">
        <f t="shared" si="43"/>
        <v>80028</v>
      </c>
      <c r="Y57" s="1">
        <f t="shared" si="43"/>
        <v>26676</v>
      </c>
      <c r="Z57" s="1">
        <f t="shared" si="43"/>
        <v>16005.6</v>
      </c>
      <c r="AA57" s="1">
        <f t="shared" si="43"/>
        <v>11432.57142857143</v>
      </c>
      <c r="AB57" s="1">
        <f t="shared" si="43"/>
        <v>8892</v>
      </c>
      <c r="AC57" s="1">
        <f t="shared" si="43"/>
        <v>7275.272727272727</v>
      </c>
      <c r="AD57" s="1">
        <f t="shared" si="43"/>
        <v>6156</v>
      </c>
      <c r="AE57" s="1">
        <f t="shared" si="43"/>
        <v>5335.2</v>
      </c>
      <c r="AF57" s="1">
        <f t="shared" si="43"/>
        <v>4707.529411764706</v>
      </c>
      <c r="AG57" s="1">
        <f t="shared" si="43"/>
        <v>4212</v>
      </c>
      <c r="AH57" s="1">
        <f t="shared" si="43"/>
        <v>3810.8571428571427</v>
      </c>
      <c r="AI57" s="1">
        <f t="shared" si="43"/>
        <v>3479.478260869565</v>
      </c>
      <c r="AK57" s="1">
        <f t="shared" si="44"/>
        <v>-1</v>
      </c>
    </row>
    <row r="58" spans="1:37" ht="12.75">
      <c r="A58" s="15" t="s">
        <v>10</v>
      </c>
      <c r="B58" s="58">
        <f ca="1" t="shared" si="33"/>
        <v>65182</v>
      </c>
      <c r="C58" s="58">
        <f ca="1" t="shared" si="34"/>
        <v>0</v>
      </c>
      <c r="D58" s="19">
        <f t="shared" si="35"/>
        <v>65182</v>
      </c>
      <c r="E58" s="58">
        <f ca="1" t="shared" si="36"/>
        <v>0</v>
      </c>
      <c r="F58" s="16">
        <f t="shared" si="37"/>
        <v>1.1116412118167098</v>
      </c>
      <c r="G58" s="16">
        <f t="shared" si="45"/>
        <v>1</v>
      </c>
      <c r="H58" s="16">
        <f t="shared" si="38"/>
        <v>1.081</v>
      </c>
      <c r="I58" s="17">
        <f t="shared" si="39"/>
        <v>1</v>
      </c>
      <c r="J58" s="17">
        <f t="shared" si="40"/>
        <v>0</v>
      </c>
      <c r="K58" s="17">
        <f>L58-'§ 6 II'!K75</f>
        <v>0</v>
      </c>
      <c r="L58" s="18">
        <f t="shared" si="41"/>
        <v>1</v>
      </c>
      <c r="N58" s="1" t="str">
        <f t="shared" si="42"/>
        <v>ÜBERHANG</v>
      </c>
      <c r="O58" s="1" t="str">
        <f t="shared" si="43"/>
        <v>ÜBERHANG</v>
      </c>
      <c r="P58" s="1" t="str">
        <f t="shared" si="43"/>
        <v>ÜBERHANG</v>
      </c>
      <c r="Q58" s="1" t="str">
        <f t="shared" si="43"/>
        <v>ÜBERHANG</v>
      </c>
      <c r="R58" s="1" t="str">
        <f t="shared" si="43"/>
        <v>ÜBERHANG</v>
      </c>
      <c r="S58" s="1" t="str">
        <f t="shared" si="43"/>
        <v>ÜBERHANG</v>
      </c>
      <c r="T58" s="1" t="str">
        <f t="shared" si="43"/>
        <v>ÜBERHANG</v>
      </c>
      <c r="U58" s="1" t="str">
        <f t="shared" si="43"/>
        <v>ÜBERHANG</v>
      </c>
      <c r="V58" s="1" t="str">
        <f t="shared" si="43"/>
        <v>ÜBERHANG</v>
      </c>
      <c r="W58" s="1" t="str">
        <f t="shared" si="43"/>
        <v>ÜBERHANG</v>
      </c>
      <c r="X58" s="1">
        <f t="shared" si="43"/>
        <v>130364</v>
      </c>
      <c r="Y58" s="1">
        <f t="shared" si="43"/>
        <v>43454.666666666664</v>
      </c>
      <c r="Z58" s="1">
        <f t="shared" si="43"/>
        <v>26072.8</v>
      </c>
      <c r="AA58" s="1">
        <f t="shared" si="43"/>
        <v>18623.428571428572</v>
      </c>
      <c r="AB58" s="1">
        <f t="shared" si="43"/>
        <v>14484.888888888889</v>
      </c>
      <c r="AC58" s="1">
        <f t="shared" si="43"/>
        <v>11851.272727272728</v>
      </c>
      <c r="AD58" s="1">
        <f t="shared" si="43"/>
        <v>10028</v>
      </c>
      <c r="AE58" s="1">
        <f t="shared" si="43"/>
        <v>8690.933333333332</v>
      </c>
      <c r="AF58" s="1">
        <f t="shared" si="43"/>
        <v>7668.470588235294</v>
      </c>
      <c r="AG58" s="1">
        <f t="shared" si="43"/>
        <v>6861.263157894737</v>
      </c>
      <c r="AH58" s="1">
        <f t="shared" si="43"/>
        <v>6207.809523809524</v>
      </c>
      <c r="AI58" s="1">
        <f t="shared" si="43"/>
        <v>5668</v>
      </c>
      <c r="AK58" s="1">
        <f t="shared" si="44"/>
        <v>-1</v>
      </c>
    </row>
    <row r="59" spans="1:37" ht="12.75">
      <c r="A59" s="15" t="s">
        <v>25</v>
      </c>
      <c r="B59" s="58">
        <f ca="1" t="shared" si="33"/>
        <v>46858</v>
      </c>
      <c r="C59" s="58">
        <f ca="1" t="shared" si="34"/>
        <v>0</v>
      </c>
      <c r="D59" s="19">
        <f t="shared" si="35"/>
        <v>46858</v>
      </c>
      <c r="E59" s="58">
        <f ca="1" t="shared" si="36"/>
        <v>0</v>
      </c>
      <c r="F59" s="16">
        <f t="shared" si="37"/>
        <v>0.7991360176629652</v>
      </c>
      <c r="G59" s="16">
        <f t="shared" si="45"/>
        <v>1</v>
      </c>
      <c r="H59" s="16">
        <f t="shared" si="38"/>
        <v>0.777</v>
      </c>
      <c r="I59" s="17">
        <f t="shared" si="39"/>
        <v>1</v>
      </c>
      <c r="J59" s="17">
        <f t="shared" si="40"/>
        <v>0</v>
      </c>
      <c r="K59" s="17">
        <f>L59-'§ 6 II'!K83</f>
        <v>0</v>
      </c>
      <c r="L59" s="18">
        <f t="shared" si="41"/>
        <v>1</v>
      </c>
      <c r="N59" s="1" t="str">
        <f t="shared" si="42"/>
        <v>ÜBERHANG</v>
      </c>
      <c r="O59" s="1" t="str">
        <f t="shared" si="43"/>
        <v>ÜBERHANG</v>
      </c>
      <c r="P59" s="1" t="str">
        <f t="shared" si="43"/>
        <v>ÜBERHANG</v>
      </c>
      <c r="Q59" s="1" t="str">
        <f t="shared" si="43"/>
        <v>ÜBERHANG</v>
      </c>
      <c r="R59" s="1" t="str">
        <f t="shared" si="43"/>
        <v>ÜBERHANG</v>
      </c>
      <c r="S59" s="1" t="str">
        <f t="shared" si="43"/>
        <v>ÜBERHANG</v>
      </c>
      <c r="T59" s="1" t="str">
        <f t="shared" si="43"/>
        <v>ÜBERHANG</v>
      </c>
      <c r="U59" s="1" t="str">
        <f t="shared" si="43"/>
        <v>ÜBERHANG</v>
      </c>
      <c r="V59" s="1" t="str">
        <f t="shared" si="43"/>
        <v>ÜBERHANG</v>
      </c>
      <c r="W59" s="1" t="str">
        <f t="shared" si="43"/>
        <v>ÜBERHANG</v>
      </c>
      <c r="X59" s="1">
        <f t="shared" si="43"/>
        <v>93716</v>
      </c>
      <c r="Y59" s="1">
        <f t="shared" si="43"/>
        <v>31238.666666666668</v>
      </c>
      <c r="Z59" s="1">
        <f t="shared" si="43"/>
        <v>18743.2</v>
      </c>
      <c r="AA59" s="1">
        <f t="shared" si="43"/>
        <v>13388</v>
      </c>
      <c r="AB59" s="1">
        <f t="shared" si="43"/>
        <v>10412.888888888889</v>
      </c>
      <c r="AC59" s="1">
        <f t="shared" si="43"/>
        <v>8519.636363636364</v>
      </c>
      <c r="AD59" s="1">
        <f t="shared" si="43"/>
        <v>7208.923076923077</v>
      </c>
      <c r="AE59" s="1">
        <f t="shared" si="43"/>
        <v>6247.733333333334</v>
      </c>
      <c r="AF59" s="1">
        <f t="shared" si="43"/>
        <v>5512.705882352941</v>
      </c>
      <c r="AG59" s="1">
        <f t="shared" si="43"/>
        <v>4932.421052631579</v>
      </c>
      <c r="AH59" s="1">
        <f t="shared" si="43"/>
        <v>4462.666666666667</v>
      </c>
      <c r="AI59" s="1">
        <f t="shared" si="43"/>
        <v>4074.608695652174</v>
      </c>
      <c r="AK59" s="1">
        <f t="shared" si="44"/>
        <v>-1</v>
      </c>
    </row>
    <row r="60" spans="1:37" ht="12.75">
      <c r="A60" s="15" t="s">
        <v>9</v>
      </c>
      <c r="B60" s="58">
        <f ca="1" t="shared" si="33"/>
        <v>220737</v>
      </c>
      <c r="C60" s="58">
        <f ca="1" t="shared" si="34"/>
        <v>0</v>
      </c>
      <c r="D60" s="19">
        <f t="shared" si="35"/>
        <v>220737</v>
      </c>
      <c r="E60" s="58">
        <f ca="1" t="shared" si="36"/>
        <v>1</v>
      </c>
      <c r="F60" s="16">
        <f t="shared" si="37"/>
        <v>3.7645415325210196</v>
      </c>
      <c r="G60" s="16">
        <f t="shared" si="45"/>
        <v>4</v>
      </c>
      <c r="H60" s="16">
        <f t="shared" si="38"/>
        <v>3.661</v>
      </c>
      <c r="I60" s="17">
        <f t="shared" si="39"/>
        <v>4</v>
      </c>
      <c r="J60" s="17">
        <f t="shared" si="40"/>
        <v>0</v>
      </c>
      <c r="K60" s="17">
        <f>L60-'§ 6 II'!K91</f>
        <v>0</v>
      </c>
      <c r="L60" s="18">
        <f t="shared" si="41"/>
        <v>4</v>
      </c>
      <c r="N60" s="1" t="str">
        <f t="shared" si="42"/>
        <v>ÜBERHANG</v>
      </c>
      <c r="O60" s="1" t="str">
        <f t="shared" si="43"/>
        <v>ÜBERHANG</v>
      </c>
      <c r="P60" s="1" t="str">
        <f t="shared" si="43"/>
        <v>ÜBERHANG</v>
      </c>
      <c r="Q60" s="1" t="str">
        <f t="shared" si="43"/>
        <v>ÜBERHANG</v>
      </c>
      <c r="R60" s="1" t="str">
        <f t="shared" si="43"/>
        <v>ÜBERHANG</v>
      </c>
      <c r="S60" s="1" t="str">
        <f t="shared" si="43"/>
        <v>ÜBERHANG</v>
      </c>
      <c r="T60" s="1" t="str">
        <f t="shared" si="43"/>
        <v>ÜBERHANG</v>
      </c>
      <c r="U60" s="1" t="str">
        <f t="shared" si="43"/>
        <v>ÜBERHANG</v>
      </c>
      <c r="V60" s="1">
        <f t="shared" si="43"/>
        <v>147158</v>
      </c>
      <c r="W60" s="1">
        <f t="shared" si="43"/>
        <v>88294.8</v>
      </c>
      <c r="X60" s="1">
        <f t="shared" si="43"/>
        <v>63067.71428571428</v>
      </c>
      <c r="Y60" s="1">
        <f t="shared" si="43"/>
        <v>49052.666666666664</v>
      </c>
      <c r="Z60" s="1">
        <f t="shared" si="43"/>
        <v>40134</v>
      </c>
      <c r="AA60" s="1">
        <f t="shared" si="43"/>
        <v>33959.53846153846</v>
      </c>
      <c r="AB60" s="1">
        <f t="shared" si="43"/>
        <v>29431.6</v>
      </c>
      <c r="AC60" s="1">
        <f t="shared" si="43"/>
        <v>25969.058823529413</v>
      </c>
      <c r="AD60" s="1">
        <f t="shared" si="43"/>
        <v>23235.473684210527</v>
      </c>
      <c r="AE60" s="1">
        <f t="shared" si="43"/>
        <v>21022.571428571428</v>
      </c>
      <c r="AF60" s="1">
        <f t="shared" si="43"/>
        <v>19194.521739130436</v>
      </c>
      <c r="AG60" s="1">
        <f t="shared" si="43"/>
        <v>17658.96</v>
      </c>
      <c r="AH60" s="1">
        <f t="shared" si="43"/>
        <v>16350.888888888889</v>
      </c>
      <c r="AI60" s="1">
        <f t="shared" si="43"/>
        <v>15223.241379310344</v>
      </c>
      <c r="AK60" s="1">
        <f t="shared" si="44"/>
        <v>-3</v>
      </c>
    </row>
    <row r="61" spans="1:37" ht="12.75">
      <c r="A61" s="15" t="s">
        <v>21</v>
      </c>
      <c r="B61" s="58">
        <f ca="1" t="shared" si="33"/>
        <v>760642</v>
      </c>
      <c r="C61" s="58">
        <f ca="1" t="shared" si="34"/>
        <v>0</v>
      </c>
      <c r="D61" s="19">
        <f t="shared" si="35"/>
        <v>760642</v>
      </c>
      <c r="E61" s="58">
        <f ca="1" t="shared" si="36"/>
        <v>0</v>
      </c>
      <c r="F61" s="16">
        <f t="shared" si="37"/>
        <v>12.97230822372259</v>
      </c>
      <c r="G61" s="16">
        <f t="shared" si="45"/>
        <v>13</v>
      </c>
      <c r="H61" s="16">
        <f t="shared" si="38"/>
        <v>12.615</v>
      </c>
      <c r="I61" s="17">
        <f t="shared" si="39"/>
        <v>13</v>
      </c>
      <c r="J61" s="17">
        <f t="shared" si="40"/>
        <v>0</v>
      </c>
      <c r="K61" s="17">
        <f>L61-'§ 6 II'!K99</f>
        <v>1</v>
      </c>
      <c r="L61" s="18">
        <f t="shared" si="41"/>
        <v>13</v>
      </c>
      <c r="N61" s="1">
        <f t="shared" si="42"/>
        <v>304256.8</v>
      </c>
      <c r="O61" s="1">
        <f t="shared" si="43"/>
        <v>217326.2857142857</v>
      </c>
      <c r="P61" s="1">
        <f t="shared" si="43"/>
        <v>169031.55555555556</v>
      </c>
      <c r="Q61" s="1">
        <f t="shared" si="43"/>
        <v>138298.54545454544</v>
      </c>
      <c r="R61" s="1">
        <f t="shared" si="43"/>
        <v>117021.84615384616</v>
      </c>
      <c r="S61" s="1">
        <f t="shared" si="43"/>
        <v>101418.93333333333</v>
      </c>
      <c r="T61" s="1">
        <f t="shared" si="43"/>
        <v>89487.29411764706</v>
      </c>
      <c r="U61" s="1">
        <f t="shared" si="43"/>
        <v>80067.57894736843</v>
      </c>
      <c r="V61" s="1">
        <f t="shared" si="43"/>
        <v>72442.09523809524</v>
      </c>
      <c r="W61" s="1">
        <f t="shared" si="43"/>
        <v>66142.78260869565</v>
      </c>
      <c r="X61" s="1">
        <f t="shared" si="43"/>
        <v>60851.36</v>
      </c>
      <c r="Y61" s="1">
        <f t="shared" si="43"/>
        <v>56343.851851851854</v>
      </c>
      <c r="Z61" s="1">
        <f t="shared" si="43"/>
        <v>52458.06896551724</v>
      </c>
      <c r="AA61" s="1">
        <f t="shared" si="43"/>
        <v>49073.67741935484</v>
      </c>
      <c r="AB61" s="1">
        <f t="shared" si="43"/>
        <v>46099.51515151515</v>
      </c>
      <c r="AC61" s="1">
        <f t="shared" si="43"/>
        <v>43465.25714285715</v>
      </c>
      <c r="AD61" s="1">
        <f t="shared" si="43"/>
        <v>41115.78378378379</v>
      </c>
      <c r="AE61" s="1">
        <f t="shared" si="43"/>
        <v>39007.282051282054</v>
      </c>
      <c r="AF61" s="1">
        <f t="shared" si="43"/>
        <v>37104.48780487805</v>
      </c>
      <c r="AG61" s="1">
        <f t="shared" si="43"/>
        <v>35378.6976744186</v>
      </c>
      <c r="AH61" s="1">
        <f t="shared" si="43"/>
        <v>33806.311111111114</v>
      </c>
      <c r="AI61" s="1">
        <f t="shared" si="43"/>
        <v>32367.744680851065</v>
      </c>
      <c r="AK61" s="1">
        <f t="shared" si="44"/>
        <v>-13</v>
      </c>
    </row>
    <row r="62" spans="1:37" ht="12.75">
      <c r="A62" s="15" t="s">
        <v>12</v>
      </c>
      <c r="B62" s="58">
        <f ca="1" t="shared" si="33"/>
        <v>113916</v>
      </c>
      <c r="C62" s="58">
        <f ca="1" t="shared" si="34"/>
        <v>0</v>
      </c>
      <c r="D62" s="19">
        <f t="shared" si="35"/>
        <v>113916</v>
      </c>
      <c r="E62" s="58">
        <f ca="1" t="shared" si="36"/>
        <v>0</v>
      </c>
      <c r="F62" s="16">
        <f t="shared" si="37"/>
        <v>1.9427713216119837</v>
      </c>
      <c r="G62" s="16">
        <f t="shared" si="45"/>
        <v>2</v>
      </c>
      <c r="H62" s="16">
        <f t="shared" si="38"/>
        <v>1.889</v>
      </c>
      <c r="I62" s="17">
        <f t="shared" si="39"/>
        <v>2</v>
      </c>
      <c r="J62" s="17">
        <f t="shared" si="40"/>
        <v>0</v>
      </c>
      <c r="K62" s="17">
        <f>L62-'§ 6 II'!K107</f>
        <v>0</v>
      </c>
      <c r="L62" s="18">
        <f t="shared" si="41"/>
        <v>2</v>
      </c>
      <c r="N62" s="1" t="str">
        <f t="shared" si="42"/>
        <v>ÜBERHANG</v>
      </c>
      <c r="O62" s="1" t="str">
        <f t="shared" si="43"/>
        <v>ÜBERHANG</v>
      </c>
      <c r="P62" s="1" t="str">
        <f t="shared" si="43"/>
        <v>ÜBERHANG</v>
      </c>
      <c r="Q62" s="1" t="str">
        <f t="shared" si="43"/>
        <v>ÜBERHANG</v>
      </c>
      <c r="R62" s="1" t="str">
        <f t="shared" si="43"/>
        <v>ÜBERHANG</v>
      </c>
      <c r="S62" s="1" t="str">
        <f t="shared" si="43"/>
        <v>ÜBERHANG</v>
      </c>
      <c r="T62" s="1" t="str">
        <f t="shared" si="43"/>
        <v>ÜBERHANG</v>
      </c>
      <c r="U62" s="1" t="str">
        <f t="shared" si="43"/>
        <v>ÜBERHANG</v>
      </c>
      <c r="V62" s="1" t="str">
        <f t="shared" si="43"/>
        <v>ÜBERHANG</v>
      </c>
      <c r="W62" s="1">
        <f t="shared" si="43"/>
        <v>227832</v>
      </c>
      <c r="X62" s="1">
        <f t="shared" si="43"/>
        <v>75944</v>
      </c>
      <c r="Y62" s="1">
        <f t="shared" si="43"/>
        <v>45566.4</v>
      </c>
      <c r="Z62" s="1">
        <f t="shared" si="43"/>
        <v>32547.428571428572</v>
      </c>
      <c r="AA62" s="1">
        <f t="shared" si="43"/>
        <v>25314.666666666668</v>
      </c>
      <c r="AB62" s="1">
        <f t="shared" si="43"/>
        <v>20712</v>
      </c>
      <c r="AC62" s="1">
        <f t="shared" si="43"/>
        <v>17525.53846153846</v>
      </c>
      <c r="AD62" s="1">
        <f t="shared" si="43"/>
        <v>15188.8</v>
      </c>
      <c r="AE62" s="1">
        <f t="shared" si="43"/>
        <v>13401.882352941177</v>
      </c>
      <c r="AF62" s="1">
        <f t="shared" si="43"/>
        <v>11991.157894736842</v>
      </c>
      <c r="AG62" s="1">
        <f t="shared" si="43"/>
        <v>10849.142857142857</v>
      </c>
      <c r="AH62" s="1">
        <f t="shared" si="43"/>
        <v>9905.739130434782</v>
      </c>
      <c r="AI62" s="1">
        <f t="shared" si="43"/>
        <v>9113.28</v>
      </c>
      <c r="AK62" s="1">
        <f t="shared" si="44"/>
        <v>-2</v>
      </c>
    </row>
    <row r="63" spans="1:37" ht="12.75">
      <c r="A63" s="15" t="s">
        <v>7</v>
      </c>
      <c r="B63" s="58">
        <f ca="1" t="shared" si="33"/>
        <v>313135</v>
      </c>
      <c r="C63" s="58">
        <f ca="1" t="shared" si="34"/>
        <v>0</v>
      </c>
      <c r="D63" s="19">
        <f t="shared" si="35"/>
        <v>313135</v>
      </c>
      <c r="E63" s="58">
        <f ca="1" t="shared" si="36"/>
        <v>0</v>
      </c>
      <c r="F63" s="16">
        <f t="shared" si="37"/>
        <v>5.34033584213779</v>
      </c>
      <c r="G63" s="16">
        <f t="shared" si="45"/>
        <v>5</v>
      </c>
      <c r="H63" s="16">
        <f t="shared" si="38"/>
        <v>5.193</v>
      </c>
      <c r="I63" s="17">
        <f t="shared" si="39"/>
        <v>5</v>
      </c>
      <c r="J63" s="17">
        <f t="shared" si="40"/>
        <v>0</v>
      </c>
      <c r="K63" s="17">
        <f>L63-'§ 6 II'!K115</f>
        <v>0</v>
      </c>
      <c r="L63" s="18">
        <f t="shared" si="41"/>
        <v>5</v>
      </c>
      <c r="N63" s="1" t="str">
        <f t="shared" si="42"/>
        <v>ÜBERHANG</v>
      </c>
      <c r="O63" s="1" t="str">
        <f t="shared" si="43"/>
        <v>ÜBERHANG</v>
      </c>
      <c r="P63" s="1" t="str">
        <f t="shared" si="43"/>
        <v>ÜBERHANG</v>
      </c>
      <c r="Q63" s="1" t="str">
        <f t="shared" si="43"/>
        <v>ÜBERHANG</v>
      </c>
      <c r="R63" s="1" t="str">
        <f t="shared" si="43"/>
        <v>ÜBERHANG</v>
      </c>
      <c r="S63" s="1" t="str">
        <f t="shared" si="43"/>
        <v>ÜBERHANG</v>
      </c>
      <c r="T63" s="1">
        <f t="shared" si="43"/>
        <v>626270</v>
      </c>
      <c r="U63" s="1">
        <f t="shared" si="43"/>
        <v>208756.66666666666</v>
      </c>
      <c r="V63" s="1">
        <f t="shared" si="43"/>
        <v>125254</v>
      </c>
      <c r="W63" s="1">
        <f t="shared" si="43"/>
        <v>89467.14285714286</v>
      </c>
      <c r="X63" s="1">
        <f t="shared" si="43"/>
        <v>69585.55555555556</v>
      </c>
      <c r="Y63" s="1">
        <f t="shared" si="43"/>
        <v>56933.63636363636</v>
      </c>
      <c r="Z63" s="1">
        <f t="shared" si="43"/>
        <v>48174.61538461538</v>
      </c>
      <c r="AA63" s="1">
        <f t="shared" si="43"/>
        <v>41751.333333333336</v>
      </c>
      <c r="AB63" s="1">
        <f t="shared" si="43"/>
        <v>36839.41176470588</v>
      </c>
      <c r="AC63" s="1">
        <f t="shared" si="43"/>
        <v>32961.57894736842</v>
      </c>
      <c r="AD63" s="1">
        <f t="shared" si="43"/>
        <v>29822.380952380954</v>
      </c>
      <c r="AE63" s="1">
        <f t="shared" si="43"/>
        <v>27229.130434782608</v>
      </c>
      <c r="AF63" s="1">
        <f t="shared" si="43"/>
        <v>25050.8</v>
      </c>
      <c r="AG63" s="1">
        <f t="shared" si="43"/>
        <v>23195.185185185186</v>
      </c>
      <c r="AH63" s="1">
        <f t="shared" si="43"/>
        <v>21595.51724137931</v>
      </c>
      <c r="AI63" s="1">
        <f t="shared" si="43"/>
        <v>20202.25806451613</v>
      </c>
      <c r="AK63" s="1">
        <f t="shared" si="44"/>
        <v>-5</v>
      </c>
    </row>
    <row r="64" spans="1:37" ht="12.75">
      <c r="A64" s="15" t="s">
        <v>11</v>
      </c>
      <c r="B64" s="58">
        <f ca="1" t="shared" si="33"/>
        <v>60511</v>
      </c>
      <c r="C64" s="58">
        <f ca="1" t="shared" si="34"/>
        <v>0</v>
      </c>
      <c r="D64" s="19">
        <f t="shared" si="35"/>
        <v>60511</v>
      </c>
      <c r="E64" s="58">
        <f ca="1" t="shared" si="36"/>
        <v>0</v>
      </c>
      <c r="F64" s="16">
        <f t="shared" si="37"/>
        <v>1.0319800154680883</v>
      </c>
      <c r="G64" s="16">
        <f t="shared" si="45"/>
        <v>1</v>
      </c>
      <c r="H64" s="16">
        <f t="shared" si="38"/>
        <v>1.003</v>
      </c>
      <c r="I64" s="17">
        <f t="shared" si="39"/>
        <v>1</v>
      </c>
      <c r="J64" s="17">
        <f t="shared" si="40"/>
        <v>0</v>
      </c>
      <c r="K64" s="17">
        <f>L64-'§ 6 II'!K123</f>
        <v>0</v>
      </c>
      <c r="L64" s="18">
        <f t="shared" si="41"/>
        <v>1</v>
      </c>
      <c r="N64" s="1" t="str">
        <f t="shared" si="42"/>
        <v>ÜBERHANG</v>
      </c>
      <c r="O64" s="1" t="str">
        <f t="shared" si="43"/>
        <v>ÜBERHANG</v>
      </c>
      <c r="P64" s="1" t="str">
        <f t="shared" si="43"/>
        <v>ÜBERHANG</v>
      </c>
      <c r="Q64" s="1" t="str">
        <f t="shared" si="43"/>
        <v>ÜBERHANG</v>
      </c>
      <c r="R64" s="1" t="str">
        <f t="shared" si="43"/>
        <v>ÜBERHANG</v>
      </c>
      <c r="S64" s="1" t="str">
        <f t="shared" si="43"/>
        <v>ÜBERHANG</v>
      </c>
      <c r="T64" s="1" t="str">
        <f t="shared" si="43"/>
        <v>ÜBERHANG</v>
      </c>
      <c r="U64" s="1" t="str">
        <f t="shared" si="43"/>
        <v>ÜBERHANG</v>
      </c>
      <c r="V64" s="1" t="str">
        <f t="shared" si="43"/>
        <v>ÜBERHANG</v>
      </c>
      <c r="W64" s="1" t="str">
        <f t="shared" si="43"/>
        <v>ÜBERHANG</v>
      </c>
      <c r="X64" s="1">
        <f t="shared" si="43"/>
        <v>121022</v>
      </c>
      <c r="Y64" s="1">
        <f t="shared" si="43"/>
        <v>40340.666666666664</v>
      </c>
      <c r="Z64" s="1">
        <f t="shared" si="43"/>
        <v>24204.4</v>
      </c>
      <c r="AA64" s="1">
        <f t="shared" si="43"/>
        <v>17288.85714285714</v>
      </c>
      <c r="AB64" s="1">
        <f t="shared" si="43"/>
        <v>13446.888888888889</v>
      </c>
      <c r="AC64" s="1">
        <f t="shared" si="43"/>
        <v>11002</v>
      </c>
      <c r="AD64" s="1">
        <f t="shared" si="43"/>
        <v>9309.384615384615</v>
      </c>
      <c r="AE64" s="1">
        <f t="shared" si="43"/>
        <v>8068.133333333333</v>
      </c>
      <c r="AF64" s="1">
        <f t="shared" si="43"/>
        <v>7118.941176470588</v>
      </c>
      <c r="AG64" s="1">
        <f t="shared" si="43"/>
        <v>6369.578947368421</v>
      </c>
      <c r="AH64" s="1">
        <f t="shared" si="43"/>
        <v>5762.952380952381</v>
      </c>
      <c r="AI64" s="1">
        <f t="shared" si="43"/>
        <v>5261.826086956522</v>
      </c>
      <c r="AK64" s="1">
        <f t="shared" si="44"/>
        <v>-1</v>
      </c>
    </row>
    <row r="65" spans="1:37" ht="12.75">
      <c r="A65" s="15" t="s">
        <v>22</v>
      </c>
      <c r="B65" s="58">
        <f ca="1" t="shared" si="33"/>
        <v>169372</v>
      </c>
      <c r="C65" s="58">
        <f ca="1" t="shared" si="34"/>
        <v>0</v>
      </c>
      <c r="D65" s="19">
        <f t="shared" si="35"/>
        <v>169372</v>
      </c>
      <c r="E65" s="58">
        <f ca="1" t="shared" si="36"/>
        <v>0</v>
      </c>
      <c r="F65" s="16">
        <f t="shared" si="37"/>
        <v>2.888541243407993</v>
      </c>
      <c r="G65" s="16">
        <f t="shared" si="45"/>
        <v>3</v>
      </c>
      <c r="H65" s="16">
        <f t="shared" si="38"/>
        <v>2.809</v>
      </c>
      <c r="I65" s="17">
        <f t="shared" si="39"/>
        <v>3</v>
      </c>
      <c r="J65" s="17">
        <f t="shared" si="40"/>
        <v>0</v>
      </c>
      <c r="K65" s="17">
        <f>L65-'§ 6 II'!K131</f>
        <v>0</v>
      </c>
      <c r="L65" s="18">
        <f t="shared" si="41"/>
        <v>3</v>
      </c>
      <c r="N65" s="1" t="str">
        <f t="shared" si="42"/>
        <v>ÜBERHANG</v>
      </c>
      <c r="O65" s="1" t="str">
        <f t="shared" si="43"/>
        <v>ÜBERHANG</v>
      </c>
      <c r="P65" s="1" t="str">
        <f t="shared" si="43"/>
        <v>ÜBERHANG</v>
      </c>
      <c r="Q65" s="1" t="str">
        <f t="shared" si="43"/>
        <v>ÜBERHANG</v>
      </c>
      <c r="R65" s="1" t="str">
        <f t="shared" si="43"/>
        <v>ÜBERHANG</v>
      </c>
      <c r="S65" s="1" t="str">
        <f t="shared" si="43"/>
        <v>ÜBERHANG</v>
      </c>
      <c r="T65" s="1" t="str">
        <f t="shared" si="43"/>
        <v>ÜBERHANG</v>
      </c>
      <c r="U65" s="1" t="str">
        <f t="shared" si="43"/>
        <v>ÜBERHANG</v>
      </c>
      <c r="V65" s="1">
        <f t="shared" si="43"/>
        <v>338744</v>
      </c>
      <c r="W65" s="1">
        <f t="shared" si="43"/>
        <v>112914.66666666667</v>
      </c>
      <c r="X65" s="1">
        <f t="shared" si="43"/>
        <v>67748.8</v>
      </c>
      <c r="Y65" s="1">
        <f t="shared" si="43"/>
        <v>48392</v>
      </c>
      <c r="Z65" s="1">
        <f t="shared" si="43"/>
        <v>37638.22222222222</v>
      </c>
      <c r="AA65" s="1">
        <f t="shared" si="43"/>
        <v>30794.909090909092</v>
      </c>
      <c r="AB65" s="1">
        <f t="shared" si="43"/>
        <v>26057.23076923077</v>
      </c>
      <c r="AC65" s="1">
        <f t="shared" si="43"/>
        <v>22582.933333333334</v>
      </c>
      <c r="AD65" s="1">
        <f t="shared" si="43"/>
        <v>19926.117647058825</v>
      </c>
      <c r="AE65" s="1">
        <f t="shared" si="43"/>
        <v>17828.63157894737</v>
      </c>
      <c r="AF65" s="1">
        <f t="shared" si="43"/>
        <v>16130.666666666666</v>
      </c>
      <c r="AG65" s="1">
        <f>IF(AG$11-$AK65&lt;=0,"ÜBERHANG",ABS($D65/($G65-0.5+AG$11))+$B$27*(AG$11+$G65-0.5&lt;0))</f>
        <v>14728</v>
      </c>
      <c r="AH65" s="1">
        <f>IF(AH$11-$AK65&lt;=0,"ÜBERHANG",ABS($D65/($G65-0.5+AH$11))+$B$27*(AH$11+$G65-0.5&lt;0))</f>
        <v>13549.76</v>
      </c>
      <c r="AI65" s="1">
        <f>IF(AI$11-$AK65&lt;=0,"ÜBERHANG",ABS($D65/($G65-0.5+AI$11))+$B$27*(AI$11+$G65-0.5&lt;0))</f>
        <v>12546.074074074075</v>
      </c>
      <c r="AK65" s="1">
        <f t="shared" si="44"/>
        <v>-3</v>
      </c>
    </row>
    <row r="66" spans="1:37" ht="12.75">
      <c r="A66" s="15" t="s">
        <v>13</v>
      </c>
      <c r="B66" s="58">
        <f ca="1" t="shared" si="33"/>
        <v>552818</v>
      </c>
      <c r="C66" s="58">
        <f ca="1" t="shared" si="34"/>
        <v>0</v>
      </c>
      <c r="D66" s="19">
        <f t="shared" si="35"/>
        <v>552818</v>
      </c>
      <c r="E66" s="58">
        <f ca="1" t="shared" si="36"/>
        <v>0</v>
      </c>
      <c r="F66" s="16">
        <f t="shared" si="37"/>
        <v>9.427990418122947</v>
      </c>
      <c r="G66" s="16">
        <f t="shared" si="45"/>
        <v>9</v>
      </c>
      <c r="H66" s="16">
        <f t="shared" si="38"/>
        <v>9.168</v>
      </c>
      <c r="I66" s="17">
        <f t="shared" si="39"/>
        <v>9</v>
      </c>
      <c r="J66" s="17">
        <f t="shared" si="40"/>
        <v>0</v>
      </c>
      <c r="K66" s="17">
        <f>L66-'§ 6 II'!K139</f>
        <v>0</v>
      </c>
      <c r="L66" s="18">
        <f t="shared" si="41"/>
        <v>9</v>
      </c>
      <c r="N66" s="1" t="str">
        <f t="shared" si="42"/>
        <v>ÜBERHANG</v>
      </c>
      <c r="O66" s="1" t="str">
        <f aca="true" t="shared" si="47" ref="O66:AC68">IF(O$11-$AK66&lt;=0,"ÜBERHANG",ABS($D66/($G66-0.5+O$11))+$B$27*(O$11+$G66-0.5&lt;0))</f>
        <v>ÜBERHANG</v>
      </c>
      <c r="P66" s="1">
        <f t="shared" si="47"/>
        <v>1105636</v>
      </c>
      <c r="Q66" s="1">
        <f t="shared" si="47"/>
        <v>368545.3333333333</v>
      </c>
      <c r="R66" s="1">
        <f t="shared" si="47"/>
        <v>221127.2</v>
      </c>
      <c r="S66" s="1">
        <f t="shared" si="47"/>
        <v>157948</v>
      </c>
      <c r="T66" s="1">
        <f t="shared" si="47"/>
        <v>122848.44444444444</v>
      </c>
      <c r="U66" s="1">
        <f t="shared" si="47"/>
        <v>100512.36363636363</v>
      </c>
      <c r="V66" s="1">
        <f t="shared" si="47"/>
        <v>85048.92307692308</v>
      </c>
      <c r="W66" s="1">
        <f t="shared" si="47"/>
        <v>73709.06666666667</v>
      </c>
      <c r="X66" s="1">
        <f t="shared" si="47"/>
        <v>65037.41176470588</v>
      </c>
      <c r="Y66" s="1">
        <f t="shared" si="47"/>
        <v>58191.36842105263</v>
      </c>
      <c r="Z66" s="1">
        <f t="shared" si="47"/>
        <v>52649.333333333336</v>
      </c>
      <c r="AA66" s="1">
        <f t="shared" si="47"/>
        <v>48071.13043478261</v>
      </c>
      <c r="AB66" s="1">
        <f t="shared" si="47"/>
        <v>44225.44</v>
      </c>
      <c r="AC66" s="1">
        <f t="shared" si="47"/>
        <v>40949.48148148148</v>
      </c>
      <c r="AD66" s="1">
        <f aca="true" t="shared" si="48" ref="AD66:AI68">IF(AD$11-$AK66&lt;=0,"ÜBERHANG",ABS($D66/($G66-0.5+AD$11))+$B$27*(AD$11+$G66-0.5&lt;0))</f>
        <v>38125.379310344826</v>
      </c>
      <c r="AE66" s="1">
        <f t="shared" si="48"/>
        <v>35665.67741935484</v>
      </c>
      <c r="AF66" s="1">
        <f t="shared" si="48"/>
        <v>33504.121212121216</v>
      </c>
      <c r="AG66" s="1">
        <f t="shared" si="48"/>
        <v>31589.6</v>
      </c>
      <c r="AH66" s="1">
        <f t="shared" si="48"/>
        <v>29882.054054054053</v>
      </c>
      <c r="AI66" s="1">
        <f t="shared" si="48"/>
        <v>28349.641025641027</v>
      </c>
      <c r="AK66" s="1">
        <f t="shared" si="44"/>
        <v>-9</v>
      </c>
    </row>
    <row r="67" spans="1:37" ht="12.75">
      <c r="A67" s="15" t="s">
        <v>23</v>
      </c>
      <c r="B67" s="58">
        <f ca="1" t="shared" si="33"/>
        <v>623294</v>
      </c>
      <c r="C67" s="58">
        <f ca="1" t="shared" si="34"/>
        <v>0</v>
      </c>
      <c r="D67" s="19">
        <f t="shared" si="35"/>
        <v>623294</v>
      </c>
      <c r="E67" s="58">
        <f ca="1" t="shared" si="36"/>
        <v>0</v>
      </c>
      <c r="F67" s="16">
        <f t="shared" si="37"/>
        <v>10.629917730018784</v>
      </c>
      <c r="G67" s="16">
        <f t="shared" si="45"/>
        <v>11</v>
      </c>
      <c r="H67" s="16">
        <f t="shared" si="38"/>
        <v>10.337</v>
      </c>
      <c r="I67" s="17">
        <f t="shared" si="39"/>
        <v>10</v>
      </c>
      <c r="J67" s="17">
        <f t="shared" si="40"/>
        <v>0</v>
      </c>
      <c r="K67" s="17">
        <f>L67-'§ 6 II'!K147</f>
        <v>0</v>
      </c>
      <c r="L67" s="18">
        <f t="shared" si="41"/>
        <v>10</v>
      </c>
      <c r="N67" s="1">
        <f t="shared" si="42"/>
        <v>1246588</v>
      </c>
      <c r="O67" s="1">
        <f t="shared" si="47"/>
        <v>415529.3333333333</v>
      </c>
      <c r="P67" s="1">
        <f t="shared" si="47"/>
        <v>249317.6</v>
      </c>
      <c r="Q67" s="1">
        <f t="shared" si="47"/>
        <v>178084</v>
      </c>
      <c r="R67" s="1">
        <f t="shared" si="47"/>
        <v>138509.77777777778</v>
      </c>
      <c r="S67" s="1">
        <f t="shared" si="47"/>
        <v>113326.18181818182</v>
      </c>
      <c r="T67" s="1">
        <f t="shared" si="47"/>
        <v>95891.38461538461</v>
      </c>
      <c r="U67" s="1">
        <f t="shared" si="47"/>
        <v>83105.86666666667</v>
      </c>
      <c r="V67" s="1">
        <f t="shared" si="47"/>
        <v>73328.70588235294</v>
      </c>
      <c r="W67" s="1">
        <f t="shared" si="47"/>
        <v>65609.8947368421</v>
      </c>
      <c r="X67" s="1">
        <f t="shared" si="47"/>
        <v>59361.333333333336</v>
      </c>
      <c r="Y67" s="1">
        <f t="shared" si="47"/>
        <v>54199.47826086957</v>
      </c>
      <c r="Z67" s="1">
        <f t="shared" si="47"/>
        <v>49863.52</v>
      </c>
      <c r="AA67" s="1">
        <f t="shared" si="47"/>
        <v>46169.92592592593</v>
      </c>
      <c r="AB67" s="1">
        <f t="shared" si="47"/>
        <v>42985.793103448275</v>
      </c>
      <c r="AC67" s="1">
        <f t="shared" si="47"/>
        <v>40212.51612903226</v>
      </c>
      <c r="AD67" s="1">
        <f t="shared" si="48"/>
        <v>37775.393939393936</v>
      </c>
      <c r="AE67" s="1">
        <f t="shared" si="48"/>
        <v>35616.8</v>
      </c>
      <c r="AF67" s="1">
        <f t="shared" si="48"/>
        <v>33691.56756756757</v>
      </c>
      <c r="AG67" s="1">
        <f t="shared" si="48"/>
        <v>31963.79487179487</v>
      </c>
      <c r="AH67" s="1">
        <f t="shared" si="48"/>
        <v>30404.585365853658</v>
      </c>
      <c r="AI67" s="1">
        <f t="shared" si="48"/>
        <v>28990.418604651164</v>
      </c>
      <c r="AK67" s="1">
        <f t="shared" si="44"/>
        <v>-11</v>
      </c>
    </row>
    <row r="68" spans="1:37" ht="12.75">
      <c r="A68" s="15" t="s">
        <v>8</v>
      </c>
      <c r="B68" s="58">
        <f ca="1" t="shared" si="33"/>
        <v>31998</v>
      </c>
      <c r="C68" s="58">
        <f ca="1" t="shared" si="34"/>
        <v>0</v>
      </c>
      <c r="D68" s="19">
        <f t="shared" si="35"/>
        <v>31998</v>
      </c>
      <c r="E68" s="58">
        <f ca="1" t="shared" si="36"/>
        <v>0</v>
      </c>
      <c r="F68" s="16">
        <f t="shared" si="37"/>
        <v>0.5457073347812446</v>
      </c>
      <c r="G68" s="16">
        <f t="shared" si="45"/>
        <v>1</v>
      </c>
      <c r="H68" s="16">
        <f t="shared" si="38"/>
        <v>0.53</v>
      </c>
      <c r="I68" s="17">
        <f t="shared" si="39"/>
        <v>1</v>
      </c>
      <c r="J68" s="17">
        <f t="shared" si="40"/>
        <v>0</v>
      </c>
      <c r="K68" s="17">
        <f>L68-'§ 6 II'!K155</f>
        <v>1</v>
      </c>
      <c r="L68" s="18">
        <f t="shared" si="41"/>
        <v>1</v>
      </c>
      <c r="N68" s="1" t="str">
        <f t="shared" si="42"/>
        <v>ÜBERHANG</v>
      </c>
      <c r="O68" s="1" t="str">
        <f t="shared" si="47"/>
        <v>ÜBERHANG</v>
      </c>
      <c r="P68" s="1" t="str">
        <f t="shared" si="47"/>
        <v>ÜBERHANG</v>
      </c>
      <c r="Q68" s="1" t="str">
        <f t="shared" si="47"/>
        <v>ÜBERHANG</v>
      </c>
      <c r="R68" s="1" t="str">
        <f t="shared" si="47"/>
        <v>ÜBERHANG</v>
      </c>
      <c r="S68" s="1" t="str">
        <f t="shared" si="47"/>
        <v>ÜBERHANG</v>
      </c>
      <c r="T68" s="1" t="str">
        <f t="shared" si="47"/>
        <v>ÜBERHANG</v>
      </c>
      <c r="U68" s="1" t="str">
        <f t="shared" si="47"/>
        <v>ÜBERHANG</v>
      </c>
      <c r="V68" s="1" t="str">
        <f t="shared" si="47"/>
        <v>ÜBERHANG</v>
      </c>
      <c r="W68" s="1" t="str">
        <f t="shared" si="47"/>
        <v>ÜBERHANG</v>
      </c>
      <c r="X68" s="1">
        <f t="shared" si="47"/>
        <v>63996</v>
      </c>
      <c r="Y68" s="1">
        <f t="shared" si="47"/>
        <v>21332</v>
      </c>
      <c r="Z68" s="1">
        <f t="shared" si="47"/>
        <v>12799.2</v>
      </c>
      <c r="AA68" s="1">
        <f t="shared" si="47"/>
        <v>9142.285714285714</v>
      </c>
      <c r="AB68" s="1">
        <f t="shared" si="47"/>
        <v>7110.666666666667</v>
      </c>
      <c r="AC68" s="1">
        <f t="shared" si="47"/>
        <v>5817.818181818182</v>
      </c>
      <c r="AD68" s="1">
        <f t="shared" si="48"/>
        <v>4922.7692307692305</v>
      </c>
      <c r="AE68" s="1">
        <f t="shared" si="48"/>
        <v>4266.4</v>
      </c>
      <c r="AF68" s="1">
        <f t="shared" si="48"/>
        <v>3764.470588235294</v>
      </c>
      <c r="AG68" s="1">
        <f t="shared" si="48"/>
        <v>3368.2105263157896</v>
      </c>
      <c r="AH68" s="1">
        <f t="shared" si="48"/>
        <v>3047.4285714285716</v>
      </c>
      <c r="AI68" s="1">
        <f t="shared" si="48"/>
        <v>2782.4347826086955</v>
      </c>
      <c r="AK68" s="1">
        <f t="shared" si="44"/>
        <v>-1</v>
      </c>
    </row>
    <row r="69" spans="1:12" ht="12.75">
      <c r="A69" s="53" t="s">
        <v>3</v>
      </c>
      <c r="B69" s="55">
        <f>SUM(B53:B68)</f>
        <v>3694057</v>
      </c>
      <c r="C69" s="55">
        <f>SUM(C53:C68)</f>
        <v>0</v>
      </c>
      <c r="D69" s="55">
        <f>SUM(D53:D68)</f>
        <v>3694057</v>
      </c>
      <c r="E69" s="55">
        <f>SUM(E53:E68)</f>
        <v>1</v>
      </c>
      <c r="F69" s="57">
        <f>L4</f>
        <v>63</v>
      </c>
      <c r="G69" s="57">
        <f aca="true" t="shared" si="49" ref="G69:L69">SUM(G53:G68)</f>
        <v>65</v>
      </c>
      <c r="H69" s="59">
        <f t="shared" si="49"/>
        <v>61.25999999999999</v>
      </c>
      <c r="I69" s="55">
        <f t="shared" si="49"/>
        <v>63</v>
      </c>
      <c r="J69" s="55">
        <f t="shared" si="49"/>
        <v>0</v>
      </c>
      <c r="K69" s="55">
        <f t="shared" si="49"/>
        <v>2</v>
      </c>
      <c r="L69" s="55">
        <f t="shared" si="49"/>
        <v>63</v>
      </c>
    </row>
    <row r="70" spans="14:15" ht="12.75">
      <c r="N70" s="1">
        <f>SMALL(N53:AI68,16*11+G69-F69)+0.00001</f>
        <v>60292.46154846154</v>
      </c>
      <c r="O70" s="1">
        <f>IF(AND(N70&lt;=ROUND(D69/F69,0),N71&gt;=ROUND(D69/F69,0)),ROUND(D69/F69,0),IF(ROUND(D69/F69,0)&lt;N70,IF(ROUNDUP(N70,0)&lt;=ROUNDDOWN(N71,0),ROUNDUP(N70,0),IF(ROUNDUP(N70,1)&lt;=ROUNDDOWN(N71,1),ROUNDUP(N70,1),IF(ROUNDUP(N70,2)&lt;=ROUNDDOWN(N71,2),ROUNDUP(N70,2),IF(ROUNDUP(N70,3)&lt;=ROUNDDOWN(N71,3),ROUNDUP(N70,3),ROUNDUP(N70,4))))),IF(ROUNDUP(N70,0)&lt;=ROUNDDOWN(N71,0),ROUNDDOWN(N71,0),IF(ROUNDUP(N70,1)&lt;=ROUNDDOWN(N71,1),ROUNDDOWN(N71,1),IF(ROUNDUP(N70,2)&lt;=ROUNDDOWN(N71,2),ROUNDDOWN(N71,2),IF(ROUNDUP(N70,3)&lt;=ROUNDDOWN(N71,3),ROUNDDOWN(N71,3),ROUNDDOWN(N71,4)))))))</f>
        <v>60293</v>
      </c>
    </row>
    <row r="71" ht="12.75">
      <c r="N71" s="1">
        <f>SMALL(N53:AI68,16*11+1+G69-F69)-0.00001</f>
        <v>60851.35999</v>
      </c>
    </row>
    <row r="72" spans="1:12" ht="11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37" ht="33.75" customHeight="1">
      <c r="A73" s="52" t="s">
        <v>29</v>
      </c>
      <c r="B73" s="11" t="s">
        <v>16</v>
      </c>
      <c r="C73" s="12" t="s">
        <v>14</v>
      </c>
      <c r="D73" s="11" t="s">
        <v>15</v>
      </c>
      <c r="E73" s="11" t="s">
        <v>18</v>
      </c>
      <c r="F73" s="29" t="s">
        <v>30</v>
      </c>
      <c r="G73" s="13" t="s">
        <v>45</v>
      </c>
      <c r="H73" s="29" t="str">
        <f>"Divisor "&amp;O91</f>
        <v>Divisor 58683</v>
      </c>
      <c r="I73" s="14" t="s">
        <v>17</v>
      </c>
      <c r="J73" s="11" t="s">
        <v>47</v>
      </c>
      <c r="K73" s="11" t="s">
        <v>46</v>
      </c>
      <c r="L73" s="11" t="s">
        <v>26</v>
      </c>
      <c r="N73" s="1">
        <v>-10</v>
      </c>
      <c r="O73" s="1">
        <v>-9</v>
      </c>
      <c r="P73" s="1">
        <v>-8</v>
      </c>
      <c r="Q73" s="1">
        <v>-7</v>
      </c>
      <c r="R73" s="1">
        <v>-6</v>
      </c>
      <c r="S73" s="1">
        <v>-5</v>
      </c>
      <c r="T73" s="1">
        <v>-4</v>
      </c>
      <c r="U73" s="1">
        <v>-3</v>
      </c>
      <c r="V73" s="1">
        <v>-2</v>
      </c>
      <c r="W73" s="1">
        <v>-1</v>
      </c>
      <c r="X73" s="1">
        <v>0</v>
      </c>
      <c r="Y73" s="1">
        <v>1</v>
      </c>
      <c r="Z73" s="1">
        <v>2</v>
      </c>
      <c r="AA73" s="1">
        <v>3</v>
      </c>
      <c r="AB73" s="1">
        <v>4</v>
      </c>
      <c r="AC73" s="1">
        <v>5</v>
      </c>
      <c r="AD73" s="1">
        <v>6</v>
      </c>
      <c r="AE73" s="1">
        <v>7</v>
      </c>
      <c r="AF73" s="1">
        <v>8</v>
      </c>
      <c r="AG73" s="1">
        <v>9</v>
      </c>
      <c r="AH73" s="1">
        <v>10</v>
      </c>
      <c r="AI73" s="1">
        <v>11</v>
      </c>
      <c r="AK73" s="1" t="s">
        <v>43</v>
      </c>
    </row>
    <row r="74" spans="1:37" ht="12.75">
      <c r="A74" s="15" t="s">
        <v>20</v>
      </c>
      <c r="B74" s="58">
        <f ca="1" t="shared" si="50" ref="B74:B89">INDIRECT("'§ 6 II'!B"&amp;ROW(B1)*8+28)</f>
        <v>84177</v>
      </c>
      <c r="C74" s="58">
        <f ca="1" t="shared" si="51" ref="C74:C89">INDIRECT("'§ 6 II'!C"&amp;ROW(C1)*8+28)</f>
        <v>0</v>
      </c>
      <c r="D74" s="19">
        <f aca="true" t="shared" si="52" ref="D74:D89">B74+C74</f>
        <v>84177</v>
      </c>
      <c r="E74" s="58">
        <f ca="1" t="shared" si="53" ref="E74:E89">INDIRECT("'§ 6 II'!I"&amp;ROW(I1)*8+28)</f>
        <v>0</v>
      </c>
      <c r="F74" s="16">
        <f aca="true" t="shared" si="54" ref="F74:F89">D74*F$90/D$90</f>
        <v>1.434440832452228</v>
      </c>
      <c r="G74" s="16">
        <f>ROUND(MAX(F74,E74),0)</f>
        <v>1</v>
      </c>
      <c r="H74" s="16">
        <f aca="true" t="shared" si="55" ref="H74:H89">TRUNC(D74/O$91,3)</f>
        <v>1.434</v>
      </c>
      <c r="I74" s="17">
        <f aca="true" t="shared" si="56" ref="I74:I89">ROUND(H74,0)</f>
        <v>1</v>
      </c>
      <c r="J74" s="17">
        <f aca="true" t="shared" si="57" ref="J74:J89">IF(E74&gt;I74,E74-I74,0)</f>
        <v>0</v>
      </c>
      <c r="K74" s="17">
        <f>L74-'§ 6 II'!K36</f>
        <v>0</v>
      </c>
      <c r="L74" s="18">
        <f aca="true" t="shared" si="58" ref="L74:L89">I74+J74</f>
        <v>1</v>
      </c>
      <c r="N74" s="1" t="str">
        <f aca="true" t="shared" si="59" ref="N74:N89">IF(N$11-$AK74&lt;=0,"ÜBERHANG",ABS($D74/($G74-0.5+N$11))+$B$27*(N$11+$G74-0.5&lt;0))</f>
        <v>ÜBERHANG</v>
      </c>
      <c r="O74" s="1" t="str">
        <f aca="true" t="shared" si="60" ref="O74:AI86">IF(O$11-$AK74&lt;=0,"ÜBERHANG",ABS($D74/($G74-0.5+O$11))+$B$27*(O$11+$G74-0.5&lt;0))</f>
        <v>ÜBERHANG</v>
      </c>
      <c r="P74" s="1" t="str">
        <f t="shared" si="60"/>
        <v>ÜBERHANG</v>
      </c>
      <c r="Q74" s="1" t="str">
        <f t="shared" si="60"/>
        <v>ÜBERHANG</v>
      </c>
      <c r="R74" s="1" t="str">
        <f t="shared" si="60"/>
        <v>ÜBERHANG</v>
      </c>
      <c r="S74" s="1" t="str">
        <f t="shared" si="60"/>
        <v>ÜBERHANG</v>
      </c>
      <c r="T74" s="1" t="str">
        <f t="shared" si="60"/>
        <v>ÜBERHANG</v>
      </c>
      <c r="U74" s="1" t="str">
        <f t="shared" si="60"/>
        <v>ÜBERHANG</v>
      </c>
      <c r="V74" s="1" t="str">
        <f t="shared" si="60"/>
        <v>ÜBERHANG</v>
      </c>
      <c r="W74" s="1" t="str">
        <f t="shared" si="60"/>
        <v>ÜBERHANG</v>
      </c>
      <c r="X74" s="1">
        <f t="shared" si="60"/>
        <v>168354</v>
      </c>
      <c r="Y74" s="1">
        <f t="shared" si="60"/>
        <v>56118</v>
      </c>
      <c r="Z74" s="1">
        <f t="shared" si="60"/>
        <v>33670.8</v>
      </c>
      <c r="AA74" s="1">
        <f t="shared" si="60"/>
        <v>24050.571428571428</v>
      </c>
      <c r="AB74" s="1">
        <f t="shared" si="60"/>
        <v>18706</v>
      </c>
      <c r="AC74" s="1">
        <f t="shared" si="60"/>
        <v>15304.90909090909</v>
      </c>
      <c r="AD74" s="1">
        <f t="shared" si="60"/>
        <v>12950.307692307691</v>
      </c>
      <c r="AE74" s="1">
        <f t="shared" si="60"/>
        <v>11223.6</v>
      </c>
      <c r="AF74" s="1">
        <f t="shared" si="60"/>
        <v>9903.176470588236</v>
      </c>
      <c r="AG74" s="1">
        <f t="shared" si="60"/>
        <v>8860.736842105263</v>
      </c>
      <c r="AH74" s="1">
        <f t="shared" si="60"/>
        <v>8016.857142857143</v>
      </c>
      <c r="AI74" s="1">
        <f t="shared" si="60"/>
        <v>7319.739130434783</v>
      </c>
      <c r="AK74" s="1">
        <f aca="true" t="shared" si="61" ref="AK74:AK89">E74-G74</f>
        <v>-1</v>
      </c>
    </row>
    <row r="75" spans="1:37" ht="12.75">
      <c r="A75" s="15" t="s">
        <v>24</v>
      </c>
      <c r="B75" s="58">
        <f ca="1" t="shared" si="50"/>
        <v>186871</v>
      </c>
      <c r="C75" s="58">
        <f ca="1" t="shared" si="51"/>
        <v>0</v>
      </c>
      <c r="D75" s="19">
        <f t="shared" si="52"/>
        <v>186871</v>
      </c>
      <c r="E75" s="58">
        <f ca="1" t="shared" si="53"/>
        <v>0</v>
      </c>
      <c r="F75" s="16">
        <f t="shared" si="54"/>
        <v>3.1844255889516173</v>
      </c>
      <c r="G75" s="16">
        <f aca="true" t="shared" si="62" ref="G75:G89">ROUND(MAX(F75,E75),0)</f>
        <v>3</v>
      </c>
      <c r="H75" s="16">
        <f t="shared" si="55"/>
        <v>3.184</v>
      </c>
      <c r="I75" s="17">
        <f t="shared" si="56"/>
        <v>3</v>
      </c>
      <c r="J75" s="17">
        <f t="shared" si="57"/>
        <v>0</v>
      </c>
      <c r="K75" s="17">
        <f>L75-'§ 6 II'!K44</f>
        <v>0</v>
      </c>
      <c r="L75" s="18">
        <f t="shared" si="58"/>
        <v>3</v>
      </c>
      <c r="N75" s="1" t="str">
        <f t="shared" si="59"/>
        <v>ÜBERHANG</v>
      </c>
      <c r="O75" s="1" t="str">
        <f aca="true" t="shared" si="63" ref="O75:AC75">IF(O$11-$AK75&lt;=0,"ÜBERHANG",ABS($D75/($G75-0.5+O$11))+$B$27*(O$11+$G75-0.5&lt;0))</f>
        <v>ÜBERHANG</v>
      </c>
      <c r="P75" s="1" t="str">
        <f t="shared" si="63"/>
        <v>ÜBERHANG</v>
      </c>
      <c r="Q75" s="1" t="str">
        <f t="shared" si="63"/>
        <v>ÜBERHANG</v>
      </c>
      <c r="R75" s="1" t="str">
        <f t="shared" si="63"/>
        <v>ÜBERHANG</v>
      </c>
      <c r="S75" s="1" t="str">
        <f t="shared" si="63"/>
        <v>ÜBERHANG</v>
      </c>
      <c r="T75" s="1" t="str">
        <f t="shared" si="63"/>
        <v>ÜBERHANG</v>
      </c>
      <c r="U75" s="1" t="str">
        <f t="shared" si="63"/>
        <v>ÜBERHANG</v>
      </c>
      <c r="V75" s="1">
        <f t="shared" si="63"/>
        <v>373742</v>
      </c>
      <c r="W75" s="1">
        <f t="shared" si="63"/>
        <v>124580.66666666667</v>
      </c>
      <c r="X75" s="1">
        <f t="shared" si="63"/>
        <v>74748.4</v>
      </c>
      <c r="Y75" s="1">
        <f t="shared" si="63"/>
        <v>53391.71428571428</v>
      </c>
      <c r="Z75" s="1">
        <f t="shared" si="63"/>
        <v>41526.88888888889</v>
      </c>
      <c r="AA75" s="1">
        <f t="shared" si="63"/>
        <v>33976.545454545456</v>
      </c>
      <c r="AB75" s="1">
        <f t="shared" si="63"/>
        <v>28749.384615384617</v>
      </c>
      <c r="AC75" s="1">
        <f t="shared" si="63"/>
        <v>24916.133333333335</v>
      </c>
      <c r="AD75" s="1">
        <f t="shared" si="60"/>
        <v>21984.823529411766</v>
      </c>
      <c r="AE75" s="1">
        <f t="shared" si="60"/>
        <v>19670.63157894737</v>
      </c>
      <c r="AF75" s="1">
        <f t="shared" si="60"/>
        <v>17797.238095238095</v>
      </c>
      <c r="AG75" s="1">
        <f t="shared" si="60"/>
        <v>16249.652173913044</v>
      </c>
      <c r="AH75" s="1">
        <f t="shared" si="60"/>
        <v>14949.68</v>
      </c>
      <c r="AI75" s="1">
        <f t="shared" si="60"/>
        <v>13842.296296296296</v>
      </c>
      <c r="AK75" s="1">
        <f t="shared" si="61"/>
        <v>-3</v>
      </c>
    </row>
    <row r="76" spans="1:37" ht="12.75">
      <c r="A76" s="15" t="s">
        <v>4</v>
      </c>
      <c r="B76" s="58">
        <f ca="1" t="shared" si="50"/>
        <v>78296</v>
      </c>
      <c r="C76" s="58">
        <f ca="1" t="shared" si="51"/>
        <v>0</v>
      </c>
      <c r="D76" s="19">
        <f t="shared" si="52"/>
        <v>78296</v>
      </c>
      <c r="E76" s="58">
        <f ca="1" t="shared" si="53"/>
        <v>0</v>
      </c>
      <c r="F76" s="16">
        <f t="shared" si="54"/>
        <v>1.3342240685422342</v>
      </c>
      <c r="G76" s="16">
        <f t="shared" si="62"/>
        <v>1</v>
      </c>
      <c r="H76" s="16">
        <f t="shared" si="55"/>
        <v>1.334</v>
      </c>
      <c r="I76" s="17">
        <f t="shared" si="56"/>
        <v>1</v>
      </c>
      <c r="J76" s="17">
        <f t="shared" si="57"/>
        <v>0</v>
      </c>
      <c r="K76" s="17">
        <f>L76-'§ 6 II'!K52</f>
        <v>0</v>
      </c>
      <c r="L76" s="18">
        <f t="shared" si="58"/>
        <v>1</v>
      </c>
      <c r="N76" s="1" t="str">
        <f t="shared" si="59"/>
        <v>ÜBERHANG</v>
      </c>
      <c r="O76" s="1" t="str">
        <f t="shared" si="60"/>
        <v>ÜBERHANG</v>
      </c>
      <c r="P76" s="1" t="str">
        <f t="shared" si="60"/>
        <v>ÜBERHANG</v>
      </c>
      <c r="Q76" s="1" t="str">
        <f t="shared" si="60"/>
        <v>ÜBERHANG</v>
      </c>
      <c r="R76" s="1" t="str">
        <f t="shared" si="60"/>
        <v>ÜBERHANG</v>
      </c>
      <c r="S76" s="1" t="str">
        <f t="shared" si="60"/>
        <v>ÜBERHANG</v>
      </c>
      <c r="T76" s="1" t="str">
        <f t="shared" si="60"/>
        <v>ÜBERHANG</v>
      </c>
      <c r="U76" s="1" t="str">
        <f t="shared" si="60"/>
        <v>ÜBERHANG</v>
      </c>
      <c r="V76" s="1" t="str">
        <f t="shared" si="60"/>
        <v>ÜBERHANG</v>
      </c>
      <c r="W76" s="1" t="str">
        <f t="shared" si="60"/>
        <v>ÜBERHANG</v>
      </c>
      <c r="X76" s="1">
        <f t="shared" si="60"/>
        <v>156592</v>
      </c>
      <c r="Y76" s="1">
        <f t="shared" si="60"/>
        <v>52197.333333333336</v>
      </c>
      <c r="Z76" s="1">
        <f t="shared" si="60"/>
        <v>31318.4</v>
      </c>
      <c r="AA76" s="1">
        <f t="shared" si="60"/>
        <v>22370.285714285714</v>
      </c>
      <c r="AB76" s="1">
        <f t="shared" si="60"/>
        <v>17399.11111111111</v>
      </c>
      <c r="AC76" s="1">
        <f t="shared" si="60"/>
        <v>14235.636363636364</v>
      </c>
      <c r="AD76" s="1">
        <f t="shared" si="60"/>
        <v>12045.538461538461</v>
      </c>
      <c r="AE76" s="1">
        <f t="shared" si="60"/>
        <v>10439.466666666667</v>
      </c>
      <c r="AF76" s="1">
        <f t="shared" si="60"/>
        <v>9211.29411764706</v>
      </c>
      <c r="AG76" s="1">
        <f t="shared" si="60"/>
        <v>8241.684210526315</v>
      </c>
      <c r="AH76" s="1">
        <f t="shared" si="60"/>
        <v>7456.761904761905</v>
      </c>
      <c r="AI76" s="1">
        <f t="shared" si="60"/>
        <v>6808.347826086957</v>
      </c>
      <c r="AK76" s="1">
        <f t="shared" si="61"/>
        <v>-1</v>
      </c>
    </row>
    <row r="77" spans="1:37" ht="12.75">
      <c r="A77" s="15" t="s">
        <v>5</v>
      </c>
      <c r="B77" s="58">
        <f ca="1" t="shared" si="50"/>
        <v>223935</v>
      </c>
      <c r="C77" s="58">
        <f ca="1" t="shared" si="51"/>
        <v>0</v>
      </c>
      <c r="D77" s="19">
        <f t="shared" si="52"/>
        <v>223935</v>
      </c>
      <c r="E77" s="58">
        <f ca="1" t="shared" si="53"/>
        <v>0</v>
      </c>
      <c r="F77" s="16">
        <f t="shared" si="54"/>
        <v>3.8160246601231886</v>
      </c>
      <c r="G77" s="16">
        <f t="shared" si="62"/>
        <v>4</v>
      </c>
      <c r="H77" s="16">
        <f t="shared" si="55"/>
        <v>3.816</v>
      </c>
      <c r="I77" s="17">
        <f t="shared" si="56"/>
        <v>4</v>
      </c>
      <c r="J77" s="17">
        <f t="shared" si="57"/>
        <v>0</v>
      </c>
      <c r="K77" s="17">
        <f>L77-'§ 6 II'!K60</f>
        <v>1</v>
      </c>
      <c r="L77" s="18">
        <f t="shared" si="58"/>
        <v>4</v>
      </c>
      <c r="N77" s="1" t="str">
        <f t="shared" si="59"/>
        <v>ÜBERHANG</v>
      </c>
      <c r="O77" s="1" t="str">
        <f t="shared" si="60"/>
        <v>ÜBERHANG</v>
      </c>
      <c r="P77" s="1" t="str">
        <f t="shared" si="60"/>
        <v>ÜBERHANG</v>
      </c>
      <c r="Q77" s="1" t="str">
        <f t="shared" si="60"/>
        <v>ÜBERHANG</v>
      </c>
      <c r="R77" s="1" t="str">
        <f t="shared" si="60"/>
        <v>ÜBERHANG</v>
      </c>
      <c r="S77" s="1" t="str">
        <f t="shared" si="60"/>
        <v>ÜBERHANG</v>
      </c>
      <c r="T77" s="1" t="str">
        <f t="shared" si="60"/>
        <v>ÜBERHANG</v>
      </c>
      <c r="U77" s="1">
        <f t="shared" si="60"/>
        <v>447870</v>
      </c>
      <c r="V77" s="1">
        <f t="shared" si="60"/>
        <v>149290</v>
      </c>
      <c r="W77" s="1">
        <f t="shared" si="60"/>
        <v>89574</v>
      </c>
      <c r="X77" s="1">
        <f t="shared" si="60"/>
        <v>63981.42857142857</v>
      </c>
      <c r="Y77" s="1">
        <f t="shared" si="60"/>
        <v>49763.333333333336</v>
      </c>
      <c r="Z77" s="1">
        <f t="shared" si="60"/>
        <v>40715.454545454544</v>
      </c>
      <c r="AA77" s="1">
        <f t="shared" si="60"/>
        <v>34451.53846153846</v>
      </c>
      <c r="AB77" s="1">
        <f t="shared" si="60"/>
        <v>29858</v>
      </c>
      <c r="AC77" s="1">
        <f t="shared" si="60"/>
        <v>26345.29411764706</v>
      </c>
      <c r="AD77" s="1">
        <f t="shared" si="60"/>
        <v>23572.105263157893</v>
      </c>
      <c r="AE77" s="1">
        <f t="shared" si="60"/>
        <v>21327.14285714286</v>
      </c>
      <c r="AF77" s="1">
        <f t="shared" si="60"/>
        <v>19472.608695652172</v>
      </c>
      <c r="AG77" s="1">
        <f t="shared" si="60"/>
        <v>17914.8</v>
      </c>
      <c r="AH77" s="1">
        <f t="shared" si="60"/>
        <v>16587.777777777777</v>
      </c>
      <c r="AI77" s="1">
        <f t="shared" si="60"/>
        <v>15443.793103448275</v>
      </c>
      <c r="AK77" s="1">
        <f t="shared" si="61"/>
        <v>-4</v>
      </c>
    </row>
    <row r="78" spans="1:37" ht="12.75">
      <c r="A78" s="15" t="s">
        <v>6</v>
      </c>
      <c r="B78" s="58">
        <f ca="1" t="shared" si="50"/>
        <v>33284</v>
      </c>
      <c r="C78" s="58">
        <f ca="1" t="shared" si="51"/>
        <v>0</v>
      </c>
      <c r="D78" s="19">
        <f t="shared" si="52"/>
        <v>33284</v>
      </c>
      <c r="E78" s="58">
        <f ca="1" t="shared" si="53"/>
        <v>0</v>
      </c>
      <c r="F78" s="16">
        <f t="shared" si="54"/>
        <v>0.5671849634382308</v>
      </c>
      <c r="G78" s="16">
        <f t="shared" si="62"/>
        <v>1</v>
      </c>
      <c r="H78" s="16">
        <f t="shared" si="55"/>
        <v>0.567</v>
      </c>
      <c r="I78" s="17">
        <f t="shared" si="56"/>
        <v>1</v>
      </c>
      <c r="J78" s="17">
        <f t="shared" si="57"/>
        <v>0</v>
      </c>
      <c r="K78" s="17">
        <f>L78-'§ 6 II'!K68</f>
        <v>0</v>
      </c>
      <c r="L78" s="18">
        <f t="shared" si="58"/>
        <v>1</v>
      </c>
      <c r="N78" s="1" t="str">
        <f t="shared" si="59"/>
        <v>ÜBERHANG</v>
      </c>
      <c r="O78" s="1" t="str">
        <f t="shared" si="60"/>
        <v>ÜBERHANG</v>
      </c>
      <c r="P78" s="1" t="str">
        <f t="shared" si="60"/>
        <v>ÜBERHANG</v>
      </c>
      <c r="Q78" s="1" t="str">
        <f t="shared" si="60"/>
        <v>ÜBERHANG</v>
      </c>
      <c r="R78" s="1" t="str">
        <f t="shared" si="60"/>
        <v>ÜBERHANG</v>
      </c>
      <c r="S78" s="1" t="str">
        <f t="shared" si="60"/>
        <v>ÜBERHANG</v>
      </c>
      <c r="T78" s="1" t="str">
        <f t="shared" si="60"/>
        <v>ÜBERHANG</v>
      </c>
      <c r="U78" s="1" t="str">
        <f t="shared" si="60"/>
        <v>ÜBERHANG</v>
      </c>
      <c r="V78" s="1" t="str">
        <f t="shared" si="60"/>
        <v>ÜBERHANG</v>
      </c>
      <c r="W78" s="1" t="str">
        <f t="shared" si="60"/>
        <v>ÜBERHANG</v>
      </c>
      <c r="X78" s="1">
        <f t="shared" si="60"/>
        <v>66568</v>
      </c>
      <c r="Y78" s="1">
        <f t="shared" si="60"/>
        <v>22189.333333333332</v>
      </c>
      <c r="Z78" s="1">
        <f t="shared" si="60"/>
        <v>13313.6</v>
      </c>
      <c r="AA78" s="1">
        <f t="shared" si="60"/>
        <v>9509.714285714286</v>
      </c>
      <c r="AB78" s="1">
        <f t="shared" si="60"/>
        <v>7396.444444444444</v>
      </c>
      <c r="AC78" s="1">
        <f t="shared" si="60"/>
        <v>6051.636363636364</v>
      </c>
      <c r="AD78" s="1">
        <f t="shared" si="60"/>
        <v>5120.615384615385</v>
      </c>
      <c r="AE78" s="1">
        <f t="shared" si="60"/>
        <v>4437.866666666667</v>
      </c>
      <c r="AF78" s="1">
        <f t="shared" si="60"/>
        <v>3915.764705882353</v>
      </c>
      <c r="AG78" s="1">
        <f t="shared" si="60"/>
        <v>3503.5789473684213</v>
      </c>
      <c r="AH78" s="1">
        <f t="shared" si="60"/>
        <v>3169.904761904762</v>
      </c>
      <c r="AI78" s="1">
        <f t="shared" si="60"/>
        <v>2894.2608695652175</v>
      </c>
      <c r="AK78" s="1">
        <f t="shared" si="61"/>
        <v>-1</v>
      </c>
    </row>
    <row r="79" spans="1:37" ht="12.75">
      <c r="A79" s="15" t="s">
        <v>10</v>
      </c>
      <c r="B79" s="58">
        <f ca="1" t="shared" si="50"/>
        <v>311312</v>
      </c>
      <c r="C79" s="58">
        <f ca="1" t="shared" si="51"/>
        <v>0</v>
      </c>
      <c r="D79" s="19">
        <f t="shared" si="52"/>
        <v>311312</v>
      </c>
      <c r="E79" s="58">
        <f ca="1" t="shared" si="53"/>
        <v>0</v>
      </c>
      <c r="F79" s="16">
        <f t="shared" si="54"/>
        <v>5.304995954148615</v>
      </c>
      <c r="G79" s="16">
        <f t="shared" si="62"/>
        <v>5</v>
      </c>
      <c r="H79" s="16">
        <f t="shared" si="55"/>
        <v>5.304</v>
      </c>
      <c r="I79" s="17">
        <f t="shared" si="56"/>
        <v>5</v>
      </c>
      <c r="J79" s="17">
        <f t="shared" si="57"/>
        <v>0</v>
      </c>
      <c r="K79" s="17">
        <f>L79-'§ 6 II'!K76</f>
        <v>0</v>
      </c>
      <c r="L79" s="18">
        <f t="shared" si="58"/>
        <v>5</v>
      </c>
      <c r="N79" s="1" t="str">
        <f t="shared" si="59"/>
        <v>ÜBERHANG</v>
      </c>
      <c r="O79" s="1" t="str">
        <f t="shared" si="60"/>
        <v>ÜBERHANG</v>
      </c>
      <c r="P79" s="1" t="str">
        <f t="shared" si="60"/>
        <v>ÜBERHANG</v>
      </c>
      <c r="Q79" s="1" t="str">
        <f t="shared" si="60"/>
        <v>ÜBERHANG</v>
      </c>
      <c r="R79" s="1" t="str">
        <f t="shared" si="60"/>
        <v>ÜBERHANG</v>
      </c>
      <c r="S79" s="1" t="str">
        <f t="shared" si="60"/>
        <v>ÜBERHANG</v>
      </c>
      <c r="T79" s="1">
        <f t="shared" si="60"/>
        <v>622624</v>
      </c>
      <c r="U79" s="1">
        <f t="shared" si="60"/>
        <v>207541.33333333334</v>
      </c>
      <c r="V79" s="1">
        <f t="shared" si="60"/>
        <v>124524.8</v>
      </c>
      <c r="W79" s="1">
        <f t="shared" si="60"/>
        <v>88946.28571428571</v>
      </c>
      <c r="X79" s="1">
        <f t="shared" si="60"/>
        <v>69180.44444444444</v>
      </c>
      <c r="Y79" s="1">
        <f t="shared" si="60"/>
        <v>56602.181818181816</v>
      </c>
      <c r="Z79" s="1">
        <f t="shared" si="60"/>
        <v>47894.153846153844</v>
      </c>
      <c r="AA79" s="1">
        <f t="shared" si="60"/>
        <v>41508.26666666667</v>
      </c>
      <c r="AB79" s="1">
        <f t="shared" si="60"/>
        <v>36624.94117647059</v>
      </c>
      <c r="AC79" s="1">
        <f t="shared" si="60"/>
        <v>32769.68421052631</v>
      </c>
      <c r="AD79" s="1">
        <f t="shared" si="60"/>
        <v>29648.761904761905</v>
      </c>
      <c r="AE79" s="1">
        <f t="shared" si="60"/>
        <v>27070.608695652172</v>
      </c>
      <c r="AF79" s="1">
        <f t="shared" si="60"/>
        <v>24904.96</v>
      </c>
      <c r="AG79" s="1">
        <f t="shared" si="60"/>
        <v>23060.14814814815</v>
      </c>
      <c r="AH79" s="1">
        <f t="shared" si="60"/>
        <v>21469.793103448275</v>
      </c>
      <c r="AI79" s="1">
        <f t="shared" si="60"/>
        <v>20084.645161290322</v>
      </c>
      <c r="AK79" s="1">
        <f t="shared" si="61"/>
        <v>-5</v>
      </c>
    </row>
    <row r="80" spans="1:37" ht="12.75">
      <c r="A80" s="15" t="s">
        <v>25</v>
      </c>
      <c r="B80" s="58">
        <f ca="1" t="shared" si="50"/>
        <v>282319</v>
      </c>
      <c r="C80" s="58">
        <f ca="1" t="shared" si="51"/>
        <v>0</v>
      </c>
      <c r="D80" s="19">
        <f t="shared" si="52"/>
        <v>282319</v>
      </c>
      <c r="E80" s="58">
        <f ca="1" t="shared" si="53"/>
        <v>0</v>
      </c>
      <c r="F80" s="16">
        <f t="shared" si="54"/>
        <v>4.810932931526195</v>
      </c>
      <c r="G80" s="16">
        <f t="shared" si="62"/>
        <v>5</v>
      </c>
      <c r="H80" s="16">
        <f t="shared" si="55"/>
        <v>4.81</v>
      </c>
      <c r="I80" s="17">
        <f t="shared" si="56"/>
        <v>5</v>
      </c>
      <c r="J80" s="17">
        <f t="shared" si="57"/>
        <v>0</v>
      </c>
      <c r="K80" s="17">
        <f>L80-'§ 6 II'!K84</f>
        <v>0</v>
      </c>
      <c r="L80" s="18">
        <f t="shared" si="58"/>
        <v>5</v>
      </c>
      <c r="N80" s="1" t="str">
        <f t="shared" si="59"/>
        <v>ÜBERHANG</v>
      </c>
      <c r="O80" s="1" t="str">
        <f t="shared" si="60"/>
        <v>ÜBERHANG</v>
      </c>
      <c r="P80" s="1" t="str">
        <f t="shared" si="60"/>
        <v>ÜBERHANG</v>
      </c>
      <c r="Q80" s="1" t="str">
        <f t="shared" si="60"/>
        <v>ÜBERHANG</v>
      </c>
      <c r="R80" s="1" t="str">
        <f t="shared" si="60"/>
        <v>ÜBERHANG</v>
      </c>
      <c r="S80" s="1" t="str">
        <f t="shared" si="60"/>
        <v>ÜBERHANG</v>
      </c>
      <c r="T80" s="1">
        <f t="shared" si="60"/>
        <v>564638</v>
      </c>
      <c r="U80" s="1">
        <f t="shared" si="60"/>
        <v>188212.66666666666</v>
      </c>
      <c r="V80" s="1">
        <f t="shared" si="60"/>
        <v>112927.6</v>
      </c>
      <c r="W80" s="1">
        <f t="shared" si="60"/>
        <v>80662.57142857143</v>
      </c>
      <c r="X80" s="1">
        <f t="shared" si="60"/>
        <v>62737.555555555555</v>
      </c>
      <c r="Y80" s="1">
        <f t="shared" si="60"/>
        <v>51330.72727272727</v>
      </c>
      <c r="Z80" s="1">
        <f t="shared" si="60"/>
        <v>43433.692307692305</v>
      </c>
      <c r="AA80" s="1">
        <f t="shared" si="60"/>
        <v>37642.53333333333</v>
      </c>
      <c r="AB80" s="1">
        <f t="shared" si="60"/>
        <v>33214</v>
      </c>
      <c r="AC80" s="1">
        <f t="shared" si="60"/>
        <v>29717.78947368421</v>
      </c>
      <c r="AD80" s="1">
        <f t="shared" si="60"/>
        <v>26887.52380952381</v>
      </c>
      <c r="AE80" s="1">
        <f t="shared" si="60"/>
        <v>24549.478260869564</v>
      </c>
      <c r="AF80" s="1">
        <f t="shared" si="60"/>
        <v>22585.52</v>
      </c>
      <c r="AG80" s="1">
        <f t="shared" si="60"/>
        <v>20912.51851851852</v>
      </c>
      <c r="AH80" s="1">
        <f t="shared" si="60"/>
        <v>19470.275862068964</v>
      </c>
      <c r="AI80" s="1">
        <f t="shared" si="60"/>
        <v>18214.129032258064</v>
      </c>
      <c r="AK80" s="1">
        <f t="shared" si="61"/>
        <v>-5</v>
      </c>
    </row>
    <row r="81" spans="1:37" ht="12.75">
      <c r="A81" s="15" t="s">
        <v>9</v>
      </c>
      <c r="B81" s="58">
        <f ca="1" t="shared" si="50"/>
        <v>330507</v>
      </c>
      <c r="C81" s="58">
        <f ca="1" t="shared" si="51"/>
        <v>0</v>
      </c>
      <c r="D81" s="19">
        <f t="shared" si="52"/>
        <v>330507</v>
      </c>
      <c r="E81" s="58">
        <f ca="1" t="shared" si="53"/>
        <v>4</v>
      </c>
      <c r="F81" s="16">
        <f t="shared" si="54"/>
        <v>5.632093519741598</v>
      </c>
      <c r="G81" s="16">
        <f t="shared" si="62"/>
        <v>6</v>
      </c>
      <c r="H81" s="16">
        <f t="shared" si="55"/>
        <v>5.632</v>
      </c>
      <c r="I81" s="17">
        <f t="shared" si="56"/>
        <v>6</v>
      </c>
      <c r="J81" s="17">
        <f t="shared" si="57"/>
        <v>0</v>
      </c>
      <c r="K81" s="17">
        <f>L81-'§ 6 II'!K92</f>
        <v>1</v>
      </c>
      <c r="L81" s="18">
        <f t="shared" si="58"/>
        <v>6</v>
      </c>
      <c r="N81" s="1" t="str">
        <f t="shared" si="59"/>
        <v>ÜBERHANG</v>
      </c>
      <c r="O81" s="1" t="str">
        <f t="shared" si="60"/>
        <v>ÜBERHANG</v>
      </c>
      <c r="P81" s="1" t="str">
        <f t="shared" si="60"/>
        <v>ÜBERHANG</v>
      </c>
      <c r="Q81" s="1" t="str">
        <f t="shared" si="60"/>
        <v>ÜBERHANG</v>
      </c>
      <c r="R81" s="1" t="str">
        <f t="shared" si="60"/>
        <v>ÜBERHANG</v>
      </c>
      <c r="S81" s="1" t="str">
        <f t="shared" si="60"/>
        <v>ÜBERHANG</v>
      </c>
      <c r="T81" s="1" t="str">
        <f t="shared" si="60"/>
        <v>ÜBERHANG</v>
      </c>
      <c r="U81" s="1" t="str">
        <f t="shared" si="60"/>
        <v>ÜBERHANG</v>
      </c>
      <c r="V81" s="1" t="str">
        <f t="shared" si="60"/>
        <v>ÜBERHANG</v>
      </c>
      <c r="W81" s="1">
        <f t="shared" si="60"/>
        <v>73446</v>
      </c>
      <c r="X81" s="1">
        <f t="shared" si="60"/>
        <v>60092.181818181816</v>
      </c>
      <c r="Y81" s="1">
        <f t="shared" si="60"/>
        <v>50847.230769230766</v>
      </c>
      <c r="Z81" s="1">
        <f t="shared" si="60"/>
        <v>44067.6</v>
      </c>
      <c r="AA81" s="1">
        <f t="shared" si="60"/>
        <v>38883.17647058824</v>
      </c>
      <c r="AB81" s="1">
        <f t="shared" si="60"/>
        <v>34790.21052631579</v>
      </c>
      <c r="AC81" s="1">
        <f t="shared" si="60"/>
        <v>31476.85714285714</v>
      </c>
      <c r="AD81" s="1">
        <f t="shared" si="60"/>
        <v>28739.739130434784</v>
      </c>
      <c r="AE81" s="1">
        <f t="shared" si="60"/>
        <v>26440.56</v>
      </c>
      <c r="AF81" s="1">
        <f t="shared" si="60"/>
        <v>24482</v>
      </c>
      <c r="AG81" s="1">
        <f t="shared" si="60"/>
        <v>22793.58620689655</v>
      </c>
      <c r="AH81" s="1">
        <f t="shared" si="60"/>
        <v>21323.032258064515</v>
      </c>
      <c r="AI81" s="1">
        <f t="shared" si="60"/>
        <v>20030.727272727272</v>
      </c>
      <c r="AK81" s="1">
        <f t="shared" si="61"/>
        <v>-2</v>
      </c>
    </row>
    <row r="82" spans="1:37" ht="12.75">
      <c r="A82" s="15" t="s">
        <v>21</v>
      </c>
      <c r="B82" s="58">
        <f ca="1" t="shared" si="50"/>
        <v>582925</v>
      </c>
      <c r="C82" s="58">
        <f ca="1" t="shared" si="51"/>
        <v>0</v>
      </c>
      <c r="D82" s="19">
        <f t="shared" si="52"/>
        <v>582925</v>
      </c>
      <c r="E82" s="58">
        <f ca="1" t="shared" si="53"/>
        <v>0</v>
      </c>
      <c r="F82" s="16">
        <f t="shared" si="54"/>
        <v>9.933490410173977</v>
      </c>
      <c r="G82" s="16">
        <f t="shared" si="62"/>
        <v>10</v>
      </c>
      <c r="H82" s="16">
        <f t="shared" si="55"/>
        <v>9.933</v>
      </c>
      <c r="I82" s="17">
        <f t="shared" si="56"/>
        <v>10</v>
      </c>
      <c r="J82" s="17">
        <f t="shared" si="57"/>
        <v>0</v>
      </c>
      <c r="K82" s="17">
        <f>L82-'§ 6 II'!K100</f>
        <v>1</v>
      </c>
      <c r="L82" s="18">
        <f t="shared" si="58"/>
        <v>10</v>
      </c>
      <c r="N82" s="1" t="str">
        <f t="shared" si="59"/>
        <v>ÜBERHANG</v>
      </c>
      <c r="O82" s="1">
        <f t="shared" si="60"/>
        <v>1165850</v>
      </c>
      <c r="P82" s="1">
        <f t="shared" si="60"/>
        <v>388616.6666666667</v>
      </c>
      <c r="Q82" s="1">
        <f t="shared" si="60"/>
        <v>233170</v>
      </c>
      <c r="R82" s="1">
        <f t="shared" si="60"/>
        <v>166550</v>
      </c>
      <c r="S82" s="1">
        <f t="shared" si="60"/>
        <v>129538.88888888889</v>
      </c>
      <c r="T82" s="1">
        <f t="shared" si="60"/>
        <v>105986.36363636363</v>
      </c>
      <c r="U82" s="1">
        <f t="shared" si="60"/>
        <v>89680.76923076923</v>
      </c>
      <c r="V82" s="1">
        <f t="shared" si="60"/>
        <v>77723.33333333333</v>
      </c>
      <c r="W82" s="1">
        <f t="shared" si="60"/>
        <v>68579.41176470589</v>
      </c>
      <c r="X82" s="1">
        <f t="shared" si="60"/>
        <v>61360.52631578947</v>
      </c>
      <c r="Y82" s="1">
        <f t="shared" si="60"/>
        <v>55516.666666666664</v>
      </c>
      <c r="Z82" s="1">
        <f t="shared" si="60"/>
        <v>50689.13043478261</v>
      </c>
      <c r="AA82" s="1">
        <f t="shared" si="60"/>
        <v>46634</v>
      </c>
      <c r="AB82" s="1">
        <f t="shared" si="60"/>
        <v>43179.62962962963</v>
      </c>
      <c r="AC82" s="1">
        <f t="shared" si="60"/>
        <v>40201.724137931036</v>
      </c>
      <c r="AD82" s="1">
        <f t="shared" si="60"/>
        <v>37608.06451612903</v>
      </c>
      <c r="AE82" s="1">
        <f t="shared" si="60"/>
        <v>35328.78787878788</v>
      </c>
      <c r="AF82" s="1">
        <f t="shared" si="60"/>
        <v>33310</v>
      </c>
      <c r="AG82" s="1">
        <f t="shared" si="60"/>
        <v>31509.45945945946</v>
      </c>
      <c r="AH82" s="1">
        <f t="shared" si="60"/>
        <v>29893.589743589742</v>
      </c>
      <c r="AI82" s="1">
        <f t="shared" si="60"/>
        <v>28435.365853658535</v>
      </c>
      <c r="AK82" s="1">
        <f t="shared" si="61"/>
        <v>-10</v>
      </c>
    </row>
    <row r="83" spans="1:37" ht="12.75">
      <c r="A83" s="15" t="s">
        <v>12</v>
      </c>
      <c r="B83" s="58">
        <f ca="1" t="shared" si="50"/>
        <v>467045</v>
      </c>
      <c r="C83" s="58">
        <f ca="1" t="shared" si="51"/>
        <v>0</v>
      </c>
      <c r="D83" s="19">
        <f t="shared" si="52"/>
        <v>467045</v>
      </c>
      <c r="E83" s="58">
        <f ca="1" t="shared" si="53"/>
        <v>0</v>
      </c>
      <c r="F83" s="16">
        <f t="shared" si="54"/>
        <v>7.958806070454528</v>
      </c>
      <c r="G83" s="16">
        <f t="shared" si="62"/>
        <v>8</v>
      </c>
      <c r="H83" s="16">
        <f t="shared" si="55"/>
        <v>7.958</v>
      </c>
      <c r="I83" s="17">
        <f t="shared" si="56"/>
        <v>8</v>
      </c>
      <c r="J83" s="17">
        <f t="shared" si="57"/>
        <v>0</v>
      </c>
      <c r="K83" s="17">
        <f>L83-'§ 6 II'!K108</f>
        <v>0</v>
      </c>
      <c r="L83" s="18">
        <f t="shared" si="58"/>
        <v>8</v>
      </c>
      <c r="N83" s="1" t="str">
        <f t="shared" si="59"/>
        <v>ÜBERHANG</v>
      </c>
      <c r="O83" s="1" t="str">
        <f t="shared" si="60"/>
        <v>ÜBERHANG</v>
      </c>
      <c r="P83" s="1" t="str">
        <f t="shared" si="60"/>
        <v>ÜBERHANG</v>
      </c>
      <c r="Q83" s="1">
        <f t="shared" si="60"/>
        <v>934090</v>
      </c>
      <c r="R83" s="1">
        <f t="shared" si="60"/>
        <v>311363.3333333333</v>
      </c>
      <c r="S83" s="1">
        <f t="shared" si="60"/>
        <v>186818</v>
      </c>
      <c r="T83" s="1">
        <f t="shared" si="60"/>
        <v>133441.42857142858</v>
      </c>
      <c r="U83" s="1">
        <f t="shared" si="60"/>
        <v>103787.77777777778</v>
      </c>
      <c r="V83" s="1">
        <f t="shared" si="60"/>
        <v>84917.27272727272</v>
      </c>
      <c r="W83" s="1">
        <f t="shared" si="60"/>
        <v>71853.07692307692</v>
      </c>
      <c r="X83" s="1">
        <f t="shared" si="60"/>
        <v>62272.666666666664</v>
      </c>
      <c r="Y83" s="1">
        <f t="shared" si="60"/>
        <v>54946.470588235294</v>
      </c>
      <c r="Z83" s="1">
        <f t="shared" si="60"/>
        <v>49162.63157894737</v>
      </c>
      <c r="AA83" s="1">
        <f t="shared" si="60"/>
        <v>44480.47619047619</v>
      </c>
      <c r="AB83" s="1">
        <f t="shared" si="60"/>
        <v>40612.608695652176</v>
      </c>
      <c r="AC83" s="1">
        <f t="shared" si="60"/>
        <v>37363.6</v>
      </c>
      <c r="AD83" s="1">
        <f t="shared" si="60"/>
        <v>34595.92592592593</v>
      </c>
      <c r="AE83" s="1">
        <f t="shared" si="60"/>
        <v>32210</v>
      </c>
      <c r="AF83" s="1">
        <f t="shared" si="60"/>
        <v>30131.935483870966</v>
      </c>
      <c r="AG83" s="1">
        <f t="shared" si="60"/>
        <v>28305.757575757576</v>
      </c>
      <c r="AH83" s="1">
        <f t="shared" si="60"/>
        <v>26688.285714285714</v>
      </c>
      <c r="AI83" s="1">
        <f t="shared" si="60"/>
        <v>25245.675675675677</v>
      </c>
      <c r="AK83" s="1">
        <f t="shared" si="61"/>
        <v>-8</v>
      </c>
    </row>
    <row r="84" spans="1:37" ht="12.75">
      <c r="A84" s="15" t="s">
        <v>7</v>
      </c>
      <c r="B84" s="58">
        <f ca="1" t="shared" si="50"/>
        <v>188654</v>
      </c>
      <c r="C84" s="58">
        <f ca="1" t="shared" si="51"/>
        <v>0</v>
      </c>
      <c r="D84" s="19">
        <f t="shared" si="52"/>
        <v>188654</v>
      </c>
      <c r="E84" s="58">
        <f ca="1" t="shared" si="53"/>
        <v>0</v>
      </c>
      <c r="F84" s="16">
        <f t="shared" si="54"/>
        <v>3.2148092805094337</v>
      </c>
      <c r="G84" s="16">
        <f t="shared" si="62"/>
        <v>3</v>
      </c>
      <c r="H84" s="16">
        <f t="shared" si="55"/>
        <v>3.214</v>
      </c>
      <c r="I84" s="17">
        <f t="shared" si="56"/>
        <v>3</v>
      </c>
      <c r="J84" s="17">
        <f t="shared" si="57"/>
        <v>0</v>
      </c>
      <c r="K84" s="17">
        <f>L84-'§ 6 II'!K116</f>
        <v>0</v>
      </c>
      <c r="L84" s="18">
        <f t="shared" si="58"/>
        <v>3</v>
      </c>
      <c r="N84" s="1" t="str">
        <f t="shared" si="59"/>
        <v>ÜBERHANG</v>
      </c>
      <c r="O84" s="1" t="str">
        <f t="shared" si="60"/>
        <v>ÜBERHANG</v>
      </c>
      <c r="P84" s="1" t="str">
        <f t="shared" si="60"/>
        <v>ÜBERHANG</v>
      </c>
      <c r="Q84" s="1" t="str">
        <f t="shared" si="60"/>
        <v>ÜBERHANG</v>
      </c>
      <c r="R84" s="1" t="str">
        <f t="shared" si="60"/>
        <v>ÜBERHANG</v>
      </c>
      <c r="S84" s="1" t="str">
        <f t="shared" si="60"/>
        <v>ÜBERHANG</v>
      </c>
      <c r="T84" s="1" t="str">
        <f t="shared" si="60"/>
        <v>ÜBERHANG</v>
      </c>
      <c r="U84" s="1" t="str">
        <f t="shared" si="60"/>
        <v>ÜBERHANG</v>
      </c>
      <c r="V84" s="1">
        <f t="shared" si="60"/>
        <v>377308</v>
      </c>
      <c r="W84" s="1">
        <f t="shared" si="60"/>
        <v>125769.33333333333</v>
      </c>
      <c r="X84" s="1">
        <f t="shared" si="60"/>
        <v>75461.6</v>
      </c>
      <c r="Y84" s="1">
        <f t="shared" si="60"/>
        <v>53901.142857142855</v>
      </c>
      <c r="Z84" s="1">
        <f t="shared" si="60"/>
        <v>41923.11111111111</v>
      </c>
      <c r="AA84" s="1">
        <f t="shared" si="60"/>
        <v>34300.72727272727</v>
      </c>
      <c r="AB84" s="1">
        <f t="shared" si="60"/>
        <v>29023.69230769231</v>
      </c>
      <c r="AC84" s="1">
        <f t="shared" si="60"/>
        <v>25153.866666666665</v>
      </c>
      <c r="AD84" s="1">
        <f t="shared" si="60"/>
        <v>22194.58823529412</v>
      </c>
      <c r="AE84" s="1">
        <f t="shared" si="60"/>
        <v>19858.315789473683</v>
      </c>
      <c r="AF84" s="1">
        <f t="shared" si="60"/>
        <v>17967.04761904762</v>
      </c>
      <c r="AG84" s="1">
        <f t="shared" si="60"/>
        <v>16404.695652173912</v>
      </c>
      <c r="AH84" s="1">
        <f t="shared" si="60"/>
        <v>15092.32</v>
      </c>
      <c r="AI84" s="1">
        <f t="shared" si="60"/>
        <v>13974.37037037037</v>
      </c>
      <c r="AK84" s="1">
        <f t="shared" si="61"/>
        <v>-3</v>
      </c>
    </row>
    <row r="85" spans="1:37" ht="12.75">
      <c r="A85" s="15" t="s">
        <v>11</v>
      </c>
      <c r="B85" s="58">
        <f ca="1" t="shared" si="50"/>
        <v>288615</v>
      </c>
      <c r="C85" s="58">
        <f ca="1" t="shared" si="51"/>
        <v>0</v>
      </c>
      <c r="D85" s="19">
        <f t="shared" si="52"/>
        <v>288615</v>
      </c>
      <c r="E85" s="58">
        <f ca="1" t="shared" si="53"/>
        <v>0</v>
      </c>
      <c r="F85" s="16">
        <f t="shared" si="54"/>
        <v>4.918221614671463</v>
      </c>
      <c r="G85" s="16">
        <f t="shared" si="62"/>
        <v>5</v>
      </c>
      <c r="H85" s="16">
        <f t="shared" si="55"/>
        <v>4.918</v>
      </c>
      <c r="I85" s="17">
        <f t="shared" si="56"/>
        <v>5</v>
      </c>
      <c r="J85" s="17">
        <f t="shared" si="57"/>
        <v>0</v>
      </c>
      <c r="K85" s="17">
        <f>L85-'§ 6 II'!K124</f>
        <v>0</v>
      </c>
      <c r="L85" s="18">
        <f t="shared" si="58"/>
        <v>5</v>
      </c>
      <c r="N85" s="1" t="str">
        <f t="shared" si="59"/>
        <v>ÜBERHANG</v>
      </c>
      <c r="O85" s="1" t="str">
        <f t="shared" si="60"/>
        <v>ÜBERHANG</v>
      </c>
      <c r="P85" s="1" t="str">
        <f t="shared" si="60"/>
        <v>ÜBERHANG</v>
      </c>
      <c r="Q85" s="1" t="str">
        <f t="shared" si="60"/>
        <v>ÜBERHANG</v>
      </c>
      <c r="R85" s="1" t="str">
        <f t="shared" si="60"/>
        <v>ÜBERHANG</v>
      </c>
      <c r="S85" s="1" t="str">
        <f t="shared" si="60"/>
        <v>ÜBERHANG</v>
      </c>
      <c r="T85" s="1">
        <f t="shared" si="60"/>
        <v>577230</v>
      </c>
      <c r="U85" s="1">
        <f t="shared" si="60"/>
        <v>192410</v>
      </c>
      <c r="V85" s="1">
        <f t="shared" si="60"/>
        <v>115446</v>
      </c>
      <c r="W85" s="1">
        <f t="shared" si="60"/>
        <v>82461.42857142857</v>
      </c>
      <c r="X85" s="1">
        <f t="shared" si="60"/>
        <v>64136.666666666664</v>
      </c>
      <c r="Y85" s="1">
        <f t="shared" si="60"/>
        <v>52475.454545454544</v>
      </c>
      <c r="Z85" s="1">
        <f t="shared" si="60"/>
        <v>44402.307692307695</v>
      </c>
      <c r="AA85" s="1">
        <f t="shared" si="60"/>
        <v>38482</v>
      </c>
      <c r="AB85" s="1">
        <f t="shared" si="60"/>
        <v>33954.705882352944</v>
      </c>
      <c r="AC85" s="1">
        <f t="shared" si="60"/>
        <v>30380.526315789473</v>
      </c>
      <c r="AD85" s="1">
        <f t="shared" si="60"/>
        <v>27487.14285714286</v>
      </c>
      <c r="AE85" s="1">
        <f t="shared" si="60"/>
        <v>25096.956521739132</v>
      </c>
      <c r="AF85" s="1">
        <f t="shared" si="60"/>
        <v>23089.2</v>
      </c>
      <c r="AG85" s="1">
        <f t="shared" si="60"/>
        <v>21378.88888888889</v>
      </c>
      <c r="AH85" s="1">
        <f t="shared" si="60"/>
        <v>19904.48275862069</v>
      </c>
      <c r="AI85" s="1">
        <f t="shared" si="60"/>
        <v>18620.322580645163</v>
      </c>
      <c r="AK85" s="1">
        <f t="shared" si="61"/>
        <v>-5</v>
      </c>
    </row>
    <row r="86" spans="1:37" ht="12.75">
      <c r="A86" s="15" t="s">
        <v>22</v>
      </c>
      <c r="B86" s="58">
        <f ca="1" t="shared" si="50"/>
        <v>120338</v>
      </c>
      <c r="C86" s="58">
        <f ca="1" t="shared" si="51"/>
        <v>0</v>
      </c>
      <c r="D86" s="19">
        <f t="shared" si="52"/>
        <v>120338</v>
      </c>
      <c r="E86" s="58">
        <f ca="1" t="shared" si="53"/>
        <v>0</v>
      </c>
      <c r="F86" s="16">
        <f t="shared" si="54"/>
        <v>2.0506520889986124</v>
      </c>
      <c r="G86" s="16">
        <f t="shared" si="62"/>
        <v>2</v>
      </c>
      <c r="H86" s="16">
        <f t="shared" si="55"/>
        <v>2.05</v>
      </c>
      <c r="I86" s="17">
        <f t="shared" si="56"/>
        <v>2</v>
      </c>
      <c r="J86" s="17">
        <f t="shared" si="57"/>
        <v>0</v>
      </c>
      <c r="K86" s="17">
        <f>L86-'§ 6 II'!K132</f>
        <v>0</v>
      </c>
      <c r="L86" s="18">
        <f t="shared" si="58"/>
        <v>2</v>
      </c>
      <c r="N86" s="1" t="str">
        <f t="shared" si="59"/>
        <v>ÜBERHANG</v>
      </c>
      <c r="O86" s="1" t="str">
        <f t="shared" si="60"/>
        <v>ÜBERHANG</v>
      </c>
      <c r="P86" s="1" t="str">
        <f t="shared" si="60"/>
        <v>ÜBERHANG</v>
      </c>
      <c r="Q86" s="1" t="str">
        <f t="shared" si="60"/>
        <v>ÜBERHANG</v>
      </c>
      <c r="R86" s="1" t="str">
        <f t="shared" si="60"/>
        <v>ÜBERHANG</v>
      </c>
      <c r="S86" s="1" t="str">
        <f t="shared" si="60"/>
        <v>ÜBERHANG</v>
      </c>
      <c r="T86" s="1" t="str">
        <f t="shared" si="60"/>
        <v>ÜBERHANG</v>
      </c>
      <c r="U86" s="1" t="str">
        <f t="shared" si="60"/>
        <v>ÜBERHANG</v>
      </c>
      <c r="V86" s="1" t="str">
        <f t="shared" si="60"/>
        <v>ÜBERHANG</v>
      </c>
      <c r="W86" s="1">
        <f t="shared" si="60"/>
        <v>240676</v>
      </c>
      <c r="X86" s="1">
        <f t="shared" si="60"/>
        <v>80225.33333333333</v>
      </c>
      <c r="Y86" s="1">
        <f t="shared" si="60"/>
        <v>48135.2</v>
      </c>
      <c r="Z86" s="1">
        <f t="shared" si="60"/>
        <v>34382.28571428572</v>
      </c>
      <c r="AA86" s="1">
        <f t="shared" si="60"/>
        <v>26741.777777777777</v>
      </c>
      <c r="AB86" s="1">
        <f t="shared" si="60"/>
        <v>21879.636363636364</v>
      </c>
      <c r="AC86" s="1">
        <f t="shared" si="60"/>
        <v>18513.53846153846</v>
      </c>
      <c r="AD86" s="1">
        <f t="shared" si="60"/>
        <v>16045.066666666668</v>
      </c>
      <c r="AE86" s="1">
        <f t="shared" si="60"/>
        <v>14157.411764705883</v>
      </c>
      <c r="AF86" s="1">
        <f t="shared" si="60"/>
        <v>12667.157894736842</v>
      </c>
      <c r="AG86" s="1">
        <f>IF(AG$11-$AK86&lt;=0,"ÜBERHANG",ABS($D86/($G86-0.5+AG$11))+$B$27*(AG$11+$G86-0.5&lt;0))</f>
        <v>11460.761904761905</v>
      </c>
      <c r="AH86" s="1">
        <f>IF(AH$11-$AK86&lt;=0,"ÜBERHANG",ABS($D86/($G86-0.5+AH$11))+$B$27*(AH$11+$G86-0.5&lt;0))</f>
        <v>10464.173913043478</v>
      </c>
      <c r="AI86" s="1">
        <f>IF(AI$11-$AK86&lt;=0,"ÜBERHANG",ABS($D86/($G86-0.5+AI$11))+$B$27*(AI$11+$G86-0.5&lt;0))</f>
        <v>9627.04</v>
      </c>
      <c r="AK86" s="1">
        <f t="shared" si="61"/>
        <v>-2</v>
      </c>
    </row>
    <row r="87" spans="1:37" ht="12.75">
      <c r="A87" s="15" t="s">
        <v>13</v>
      </c>
      <c r="B87" s="58">
        <f ca="1" t="shared" si="50"/>
        <v>248920</v>
      </c>
      <c r="C87" s="58">
        <f ca="1" t="shared" si="51"/>
        <v>0</v>
      </c>
      <c r="D87" s="19">
        <f t="shared" si="52"/>
        <v>248920</v>
      </c>
      <c r="E87" s="58">
        <f ca="1" t="shared" si="53"/>
        <v>0</v>
      </c>
      <c r="F87" s="16">
        <f t="shared" si="54"/>
        <v>4.241788279625178</v>
      </c>
      <c r="G87" s="16">
        <f t="shared" si="62"/>
        <v>4</v>
      </c>
      <c r="H87" s="16">
        <f t="shared" si="55"/>
        <v>4.241</v>
      </c>
      <c r="I87" s="17">
        <f t="shared" si="56"/>
        <v>4</v>
      </c>
      <c r="J87" s="17">
        <f t="shared" si="57"/>
        <v>0</v>
      </c>
      <c r="K87" s="17">
        <f>L87-'§ 6 II'!K140</f>
        <v>0</v>
      </c>
      <c r="L87" s="18">
        <f t="shared" si="58"/>
        <v>4</v>
      </c>
      <c r="N87" s="1" t="str">
        <f t="shared" si="59"/>
        <v>ÜBERHANG</v>
      </c>
      <c r="O87" s="1" t="str">
        <f aca="true" t="shared" si="64" ref="O87:AC89">IF(O$11-$AK87&lt;=0,"ÜBERHANG",ABS($D87/($G87-0.5+O$11))+$B$27*(O$11+$G87-0.5&lt;0))</f>
        <v>ÜBERHANG</v>
      </c>
      <c r="P87" s="1" t="str">
        <f t="shared" si="64"/>
        <v>ÜBERHANG</v>
      </c>
      <c r="Q87" s="1" t="str">
        <f t="shared" si="64"/>
        <v>ÜBERHANG</v>
      </c>
      <c r="R87" s="1" t="str">
        <f t="shared" si="64"/>
        <v>ÜBERHANG</v>
      </c>
      <c r="S87" s="1" t="str">
        <f t="shared" si="64"/>
        <v>ÜBERHANG</v>
      </c>
      <c r="T87" s="1" t="str">
        <f t="shared" si="64"/>
        <v>ÜBERHANG</v>
      </c>
      <c r="U87" s="1">
        <f t="shared" si="64"/>
        <v>497840</v>
      </c>
      <c r="V87" s="1">
        <f t="shared" si="64"/>
        <v>165946.66666666666</v>
      </c>
      <c r="W87" s="1">
        <f t="shared" si="64"/>
        <v>99568</v>
      </c>
      <c r="X87" s="1">
        <f t="shared" si="64"/>
        <v>71120</v>
      </c>
      <c r="Y87" s="1">
        <f t="shared" si="64"/>
        <v>55315.555555555555</v>
      </c>
      <c r="Z87" s="1">
        <f t="shared" si="64"/>
        <v>45258.181818181816</v>
      </c>
      <c r="AA87" s="1">
        <f t="shared" si="64"/>
        <v>38295.38461538462</v>
      </c>
      <c r="AB87" s="1">
        <f t="shared" si="64"/>
        <v>33189.333333333336</v>
      </c>
      <c r="AC87" s="1">
        <f t="shared" si="64"/>
        <v>29284.70588235294</v>
      </c>
      <c r="AD87" s="1">
        <f aca="true" t="shared" si="65" ref="AD87:AI89">IF(AD$11-$AK87&lt;=0,"ÜBERHANG",ABS($D87/($G87-0.5+AD$11))+$B$27*(AD$11+$G87-0.5&lt;0))</f>
        <v>26202.105263157893</v>
      </c>
      <c r="AE87" s="1">
        <f t="shared" si="65"/>
        <v>23706.666666666668</v>
      </c>
      <c r="AF87" s="1">
        <f t="shared" si="65"/>
        <v>21645.217391304348</v>
      </c>
      <c r="AG87" s="1">
        <f t="shared" si="65"/>
        <v>19913.6</v>
      </c>
      <c r="AH87" s="1">
        <f t="shared" si="65"/>
        <v>18438.51851851852</v>
      </c>
      <c r="AI87" s="1">
        <f t="shared" si="65"/>
        <v>17166.896551724138</v>
      </c>
      <c r="AK87" s="1">
        <f t="shared" si="61"/>
        <v>-4</v>
      </c>
    </row>
    <row r="88" spans="1:37" ht="12.75">
      <c r="A88" s="15" t="s">
        <v>23</v>
      </c>
      <c r="B88" s="58">
        <f ca="1" t="shared" si="50"/>
        <v>272456</v>
      </c>
      <c r="C88" s="58">
        <f ca="1" t="shared" si="51"/>
        <v>0</v>
      </c>
      <c r="D88" s="19">
        <f t="shared" si="52"/>
        <v>272456</v>
      </c>
      <c r="E88" s="58">
        <f ca="1" t="shared" si="53"/>
        <v>0</v>
      </c>
      <c r="F88" s="16">
        <f t="shared" si="54"/>
        <v>4.642859824496052</v>
      </c>
      <c r="G88" s="16">
        <f t="shared" si="62"/>
        <v>5</v>
      </c>
      <c r="H88" s="16">
        <f t="shared" si="55"/>
        <v>4.642</v>
      </c>
      <c r="I88" s="17">
        <f t="shared" si="56"/>
        <v>5</v>
      </c>
      <c r="J88" s="17">
        <f t="shared" si="57"/>
        <v>0</v>
      </c>
      <c r="K88" s="17">
        <f>L88-'§ 6 II'!K148</f>
        <v>1</v>
      </c>
      <c r="L88" s="18">
        <f t="shared" si="58"/>
        <v>5</v>
      </c>
      <c r="N88" s="1" t="str">
        <f t="shared" si="59"/>
        <v>ÜBERHANG</v>
      </c>
      <c r="O88" s="1" t="str">
        <f t="shared" si="64"/>
        <v>ÜBERHANG</v>
      </c>
      <c r="P88" s="1" t="str">
        <f t="shared" si="64"/>
        <v>ÜBERHANG</v>
      </c>
      <c r="Q88" s="1" t="str">
        <f t="shared" si="64"/>
        <v>ÜBERHANG</v>
      </c>
      <c r="R88" s="1" t="str">
        <f t="shared" si="64"/>
        <v>ÜBERHANG</v>
      </c>
      <c r="S88" s="1" t="str">
        <f t="shared" si="64"/>
        <v>ÜBERHANG</v>
      </c>
      <c r="T88" s="1">
        <f t="shared" si="64"/>
        <v>544912</v>
      </c>
      <c r="U88" s="1">
        <f t="shared" si="64"/>
        <v>181637.33333333334</v>
      </c>
      <c r="V88" s="1">
        <f t="shared" si="64"/>
        <v>108982.4</v>
      </c>
      <c r="W88" s="1">
        <f t="shared" si="64"/>
        <v>77844.57142857143</v>
      </c>
      <c r="X88" s="1">
        <f t="shared" si="64"/>
        <v>60545.77777777778</v>
      </c>
      <c r="Y88" s="1">
        <f t="shared" si="64"/>
        <v>49537.454545454544</v>
      </c>
      <c r="Z88" s="1">
        <f t="shared" si="64"/>
        <v>41916.307692307695</v>
      </c>
      <c r="AA88" s="1">
        <f t="shared" si="64"/>
        <v>36327.46666666667</v>
      </c>
      <c r="AB88" s="1">
        <f t="shared" si="64"/>
        <v>32053.647058823528</v>
      </c>
      <c r="AC88" s="1">
        <f t="shared" si="64"/>
        <v>28679.57894736842</v>
      </c>
      <c r="AD88" s="1">
        <f t="shared" si="65"/>
        <v>25948.190476190477</v>
      </c>
      <c r="AE88" s="1">
        <f t="shared" si="65"/>
        <v>23691.82608695652</v>
      </c>
      <c r="AF88" s="1">
        <f t="shared" si="65"/>
        <v>21796.48</v>
      </c>
      <c r="AG88" s="1">
        <f t="shared" si="65"/>
        <v>20181.925925925927</v>
      </c>
      <c r="AH88" s="1">
        <f t="shared" si="65"/>
        <v>18790.068965517243</v>
      </c>
      <c r="AI88" s="1">
        <f t="shared" si="65"/>
        <v>17577.8064516129</v>
      </c>
      <c r="AK88" s="1">
        <f t="shared" si="61"/>
        <v>-5</v>
      </c>
    </row>
    <row r="89" spans="1:37" ht="12.75">
      <c r="A89" s="15" t="s">
        <v>8</v>
      </c>
      <c r="B89" s="58">
        <f ca="1" t="shared" si="50"/>
        <v>56045</v>
      </c>
      <c r="C89" s="58">
        <f ca="1" t="shared" si="51"/>
        <v>0</v>
      </c>
      <c r="D89" s="19">
        <f t="shared" si="52"/>
        <v>56045</v>
      </c>
      <c r="E89" s="58">
        <f ca="1" t="shared" si="53"/>
        <v>0</v>
      </c>
      <c r="F89" s="16">
        <f t="shared" si="54"/>
        <v>0.9550499121468466</v>
      </c>
      <c r="G89" s="16">
        <f t="shared" si="62"/>
        <v>1</v>
      </c>
      <c r="H89" s="16">
        <f t="shared" si="55"/>
        <v>0.955</v>
      </c>
      <c r="I89" s="17">
        <f t="shared" si="56"/>
        <v>1</v>
      </c>
      <c r="J89" s="17">
        <f t="shared" si="57"/>
        <v>0</v>
      </c>
      <c r="K89" s="17">
        <f>L89-'§ 6 II'!K156</f>
        <v>0</v>
      </c>
      <c r="L89" s="18">
        <f t="shared" si="58"/>
        <v>1</v>
      </c>
      <c r="N89" s="1" t="str">
        <f t="shared" si="59"/>
        <v>ÜBERHANG</v>
      </c>
      <c r="O89" s="1" t="str">
        <f t="shared" si="64"/>
        <v>ÜBERHANG</v>
      </c>
      <c r="P89" s="1" t="str">
        <f t="shared" si="64"/>
        <v>ÜBERHANG</v>
      </c>
      <c r="Q89" s="1" t="str">
        <f t="shared" si="64"/>
        <v>ÜBERHANG</v>
      </c>
      <c r="R89" s="1" t="str">
        <f t="shared" si="64"/>
        <v>ÜBERHANG</v>
      </c>
      <c r="S89" s="1" t="str">
        <f t="shared" si="64"/>
        <v>ÜBERHANG</v>
      </c>
      <c r="T89" s="1" t="str">
        <f t="shared" si="64"/>
        <v>ÜBERHANG</v>
      </c>
      <c r="U89" s="1" t="str">
        <f t="shared" si="64"/>
        <v>ÜBERHANG</v>
      </c>
      <c r="V89" s="1" t="str">
        <f t="shared" si="64"/>
        <v>ÜBERHANG</v>
      </c>
      <c r="W89" s="1" t="str">
        <f t="shared" si="64"/>
        <v>ÜBERHANG</v>
      </c>
      <c r="X89" s="1">
        <f t="shared" si="64"/>
        <v>112090</v>
      </c>
      <c r="Y89" s="1">
        <f t="shared" si="64"/>
        <v>37363.333333333336</v>
      </c>
      <c r="Z89" s="1">
        <f t="shared" si="64"/>
        <v>22418</v>
      </c>
      <c r="AA89" s="1">
        <f t="shared" si="64"/>
        <v>16012.857142857143</v>
      </c>
      <c r="AB89" s="1">
        <f t="shared" si="64"/>
        <v>12454.444444444445</v>
      </c>
      <c r="AC89" s="1">
        <f t="shared" si="64"/>
        <v>10190</v>
      </c>
      <c r="AD89" s="1">
        <f t="shared" si="65"/>
        <v>8622.307692307691</v>
      </c>
      <c r="AE89" s="1">
        <f t="shared" si="65"/>
        <v>7472.666666666667</v>
      </c>
      <c r="AF89" s="1">
        <f t="shared" si="65"/>
        <v>6593.529411764706</v>
      </c>
      <c r="AG89" s="1">
        <f t="shared" si="65"/>
        <v>5899.473684210527</v>
      </c>
      <c r="AH89" s="1">
        <f t="shared" si="65"/>
        <v>5337.619047619048</v>
      </c>
      <c r="AI89" s="1">
        <f t="shared" si="65"/>
        <v>4873.478260869565</v>
      </c>
      <c r="AK89" s="1">
        <f t="shared" si="61"/>
        <v>-1</v>
      </c>
    </row>
    <row r="90" spans="1:12" ht="12.75">
      <c r="A90" s="53" t="s">
        <v>3</v>
      </c>
      <c r="B90" s="55">
        <f>SUM(B74:B89)</f>
        <v>3755699</v>
      </c>
      <c r="C90" s="55">
        <f>SUM(C74:C89)</f>
        <v>0</v>
      </c>
      <c r="D90" s="55">
        <f>SUM(D74:D89)</f>
        <v>3755699</v>
      </c>
      <c r="E90" s="55">
        <f>SUM(E74:E89)</f>
        <v>4</v>
      </c>
      <c r="F90" s="57">
        <f>L5</f>
        <v>64</v>
      </c>
      <c r="G90" s="57">
        <f aca="true" t="shared" si="66" ref="G90:L90">SUM(G74:G89)</f>
        <v>64</v>
      </c>
      <c r="H90" s="59">
        <f t="shared" si="66"/>
        <v>63.992</v>
      </c>
      <c r="I90" s="55">
        <f t="shared" si="66"/>
        <v>64</v>
      </c>
      <c r="J90" s="55">
        <f t="shared" si="66"/>
        <v>0</v>
      </c>
      <c r="K90" s="55">
        <f t="shared" si="66"/>
        <v>4</v>
      </c>
      <c r="L90" s="55">
        <f t="shared" si="66"/>
        <v>64</v>
      </c>
    </row>
    <row r="91" spans="14:15" ht="12.75">
      <c r="N91" s="1">
        <f>SMALL(N74:AI89,16*11+G90-F90)+0.00001</f>
        <v>56602.18182818182</v>
      </c>
      <c r="O91" s="1">
        <f>IF(AND(N91&lt;=ROUND(D90/F90,0),N92&gt;=ROUND(D90/F90,0)),ROUND(D90/F90,0),IF(ROUND(D90/F90,0)&lt;N91,IF(ROUNDUP(N91,0)&lt;=ROUNDDOWN(N92,0),ROUNDUP(N91,0),IF(ROUNDUP(N91,1)&lt;=ROUNDDOWN(N92,1),ROUNDUP(N91,1),IF(ROUNDUP(N91,2)&lt;=ROUNDDOWN(N92,2),ROUNDUP(N91,2),IF(ROUNDUP(N91,3)&lt;=ROUNDDOWN(N92,3),ROUNDUP(N91,3),ROUNDUP(N91,4))))),IF(ROUNDUP(N91,0)&lt;=ROUNDDOWN(N92,0),ROUNDDOWN(N92,0),IF(ROUNDUP(N91,1)&lt;=ROUNDDOWN(N92,1),ROUNDDOWN(N92,1),IF(ROUNDUP(N91,2)&lt;=ROUNDDOWN(N92,2),ROUNDDOWN(N92,2),IF(ROUNDUP(N91,3)&lt;=ROUNDDOWN(N92,3),ROUNDDOWN(N92,3),ROUNDDOWN(N92,4)))))))</f>
        <v>58683</v>
      </c>
    </row>
    <row r="92" ht="12.75">
      <c r="N92" s="1">
        <f>SMALL(N74:AI89,16*11+1+G90-F90)-0.00001</f>
        <v>60092.18180818181</v>
      </c>
    </row>
    <row r="93" spans="1:12" ht="11.25">
      <c r="A93" s="8"/>
      <c r="B93" s="8"/>
      <c r="C93" s="60"/>
      <c r="D93" s="8"/>
      <c r="E93" s="61"/>
      <c r="F93" s="62"/>
      <c r="G93" s="61"/>
      <c r="H93" s="8"/>
      <c r="I93" s="8"/>
      <c r="J93" s="8"/>
      <c r="K93" s="8"/>
      <c r="L93" s="8"/>
    </row>
    <row r="97" ht="11.25">
      <c r="I97" s="4"/>
    </row>
    <row r="98" ht="11.25">
      <c r="I98" s="4"/>
    </row>
    <row r="99" ht="11.25">
      <c r="I99" s="4"/>
    </row>
    <row r="100" ht="11.25">
      <c r="I100" s="4"/>
    </row>
    <row r="101" ht="11.25">
      <c r="I101" s="4"/>
    </row>
    <row r="102" spans="3:9" ht="11.25">
      <c r="C102" s="1"/>
      <c r="E102" s="1"/>
      <c r="F102" s="1"/>
      <c r="G102" s="1"/>
      <c r="I102" s="4"/>
    </row>
    <row r="103" spans="3:9" ht="11.25">
      <c r="C103" s="1"/>
      <c r="E103" s="1"/>
      <c r="F103" s="1"/>
      <c r="G103" s="1"/>
      <c r="I103" s="4"/>
    </row>
    <row r="104" spans="3:9" ht="11.25">
      <c r="C104" s="1"/>
      <c r="E104" s="1"/>
      <c r="F104" s="1"/>
      <c r="G104" s="1"/>
      <c r="I104" s="4"/>
    </row>
    <row r="105" spans="3:9" ht="11.25">
      <c r="C105" s="1"/>
      <c r="E105" s="1"/>
      <c r="F105" s="1"/>
      <c r="G105" s="1"/>
      <c r="I105" s="4"/>
    </row>
    <row r="106" spans="3:9" ht="11.25">
      <c r="C106" s="1"/>
      <c r="E106" s="1"/>
      <c r="F106" s="1"/>
      <c r="G106" s="1"/>
      <c r="I106" s="4"/>
    </row>
    <row r="107" spans="3:9" ht="11.25">
      <c r="C107" s="1"/>
      <c r="E107" s="1"/>
      <c r="F107" s="1"/>
      <c r="G107" s="1"/>
      <c r="I107" s="4"/>
    </row>
    <row r="108" spans="3:9" ht="11.25">
      <c r="C108" s="1"/>
      <c r="E108" s="1"/>
      <c r="F108" s="1"/>
      <c r="G108" s="1"/>
      <c r="I108" s="4"/>
    </row>
    <row r="109" spans="3:9" ht="11.25">
      <c r="C109" s="1"/>
      <c r="E109" s="1"/>
      <c r="F109" s="1"/>
      <c r="G109" s="1"/>
      <c r="I109" s="4"/>
    </row>
    <row r="110" spans="3:9" ht="11.25">
      <c r="C110" s="1"/>
      <c r="E110" s="1"/>
      <c r="F110" s="1"/>
      <c r="G110" s="1"/>
      <c r="I110" s="4"/>
    </row>
    <row r="111" spans="3:9" ht="11.25">
      <c r="C111" s="1"/>
      <c r="E111" s="1"/>
      <c r="F111" s="1"/>
      <c r="G111" s="1"/>
      <c r="I111" s="4"/>
    </row>
    <row r="112" spans="3:9" ht="11.25">
      <c r="C112" s="1"/>
      <c r="E112" s="1"/>
      <c r="F112" s="1"/>
      <c r="G112" s="1"/>
      <c r="I112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48" sqref="B148"/>
    </sheetView>
  </sheetViews>
  <sheetFormatPr defaultColWidth="11.421875" defaultRowHeight="12.75"/>
  <cols>
    <col min="1" max="1" width="10.421875" style="1" customWidth="1"/>
    <col min="2" max="2" width="13.7109375" style="1" customWidth="1"/>
    <col min="3" max="3" width="9.140625" style="2" customWidth="1"/>
    <col min="4" max="4" width="14.140625" style="1" customWidth="1"/>
    <col min="5" max="5" width="8.28125" style="4" customWidth="1"/>
    <col min="6" max="6" width="8.28125" style="3" customWidth="1"/>
    <col min="7" max="7" width="9.00390625" style="4" customWidth="1"/>
    <col min="8" max="9" width="7.421875" style="1" customWidth="1"/>
    <col min="10" max="10" width="8.421875" style="1" customWidth="1"/>
    <col min="11" max="11" width="8.140625" style="1" customWidth="1"/>
    <col min="12" max="12" width="11.421875" style="1" customWidth="1"/>
    <col min="13" max="34" width="11.421875" style="1" hidden="1" customWidth="1"/>
    <col min="35" max="16384" width="11.421875" style="1" customWidth="1"/>
  </cols>
  <sheetData>
    <row r="1" spans="1:34" s="9" customFormat="1" ht="24" customHeight="1">
      <c r="A1" s="26" t="s">
        <v>31</v>
      </c>
      <c r="B1" s="26" t="s">
        <v>16</v>
      </c>
      <c r="C1" s="27" t="s">
        <v>14</v>
      </c>
      <c r="D1" s="26" t="s">
        <v>15</v>
      </c>
      <c r="E1" s="29" t="s">
        <v>30</v>
      </c>
      <c r="F1" s="29" t="s">
        <v>44</v>
      </c>
      <c r="G1" s="29" t="str">
        <f>"Divisor "&amp;N8</f>
        <v>Divisor 61656</v>
      </c>
      <c r="H1" s="30" t="s">
        <v>17</v>
      </c>
      <c r="I1" s="26" t="s">
        <v>18</v>
      </c>
      <c r="J1" s="26" t="s">
        <v>19</v>
      </c>
      <c r="K1" s="26" t="s">
        <v>26</v>
      </c>
      <c r="L1" s="10"/>
      <c r="M1" s="1">
        <v>-10</v>
      </c>
      <c r="N1" s="1">
        <v>-9</v>
      </c>
      <c r="O1" s="1">
        <v>-8</v>
      </c>
      <c r="P1" s="1">
        <v>-7</v>
      </c>
      <c r="Q1" s="1">
        <v>-6</v>
      </c>
      <c r="R1" s="1">
        <v>-5</v>
      </c>
      <c r="S1" s="1">
        <v>-4</v>
      </c>
      <c r="T1" s="1">
        <v>-3</v>
      </c>
      <c r="U1" s="1">
        <v>-2</v>
      </c>
      <c r="V1" s="1">
        <v>-1</v>
      </c>
      <c r="W1" s="1">
        <v>0</v>
      </c>
      <c r="X1" s="1">
        <v>1</v>
      </c>
      <c r="Y1" s="1">
        <v>2</v>
      </c>
      <c r="Z1" s="1">
        <v>3</v>
      </c>
      <c r="AA1" s="1">
        <v>4</v>
      </c>
      <c r="AB1" s="1">
        <v>5</v>
      </c>
      <c r="AC1" s="1">
        <v>6</v>
      </c>
      <c r="AD1" s="1">
        <v>7</v>
      </c>
      <c r="AE1" s="1">
        <v>8</v>
      </c>
      <c r="AF1" s="1">
        <v>9</v>
      </c>
      <c r="AG1" s="1">
        <v>10</v>
      </c>
      <c r="AH1" s="1">
        <v>11</v>
      </c>
    </row>
    <row r="2" spans="1:34" ht="11.25">
      <c r="A2" s="31" t="s">
        <v>0</v>
      </c>
      <c r="B2" s="32">
        <f>B33+B41+B49+B57+B65+B73+B81+B89+B97+B105+B113+B121+B129+B145+B153</f>
        <v>14921877</v>
      </c>
      <c r="C2" s="32">
        <f>C33+C41+C49+C57+C65+C73+C81+C89+C97+C105+C113+C121+C129+C145+C153</f>
        <v>0</v>
      </c>
      <c r="D2" s="32">
        <f>B2+C2</f>
        <v>14921877</v>
      </c>
      <c r="E2" s="33">
        <f>D2*E$7/D$7</f>
        <v>242.03709324143864</v>
      </c>
      <c r="F2" s="33">
        <f>ROUND(E2,0)</f>
        <v>242</v>
      </c>
      <c r="G2" s="33">
        <f>TRUNC(D2/N$8,3)</f>
        <v>242.018</v>
      </c>
      <c r="H2" s="32">
        <f>H33+H41+H49+H57+H65+H73+H81+H89+H97+H105+H113+H121+H129+H145+H153</f>
        <v>238</v>
      </c>
      <c r="I2" s="32">
        <f>I33+I41+I49+I57+I65+I73+I81+I89+I97+I105+I113+I121+I129+I145+I153</f>
        <v>191</v>
      </c>
      <c r="J2" s="32">
        <f>J33+J41+J49+J57+J65+J73+J81+J89+J97+J105+J113+J121+J129+J145+J153</f>
        <v>4</v>
      </c>
      <c r="K2" s="37">
        <f>H2+J2</f>
        <v>242</v>
      </c>
      <c r="L2" s="5"/>
      <c r="M2" s="1">
        <f aca="true" t="shared" si="0" ref="M2:V6">ABS($D2/($F2-0.5+M$1))+$B$7*(M$1+$F2-0.5&lt;0)</f>
        <v>64457.35205183586</v>
      </c>
      <c r="N2" s="1">
        <f t="shared" si="0"/>
        <v>64180.116129032256</v>
      </c>
      <c r="O2" s="1">
        <f t="shared" si="0"/>
        <v>63905.25481798715</v>
      </c>
      <c r="P2" s="1">
        <f t="shared" si="0"/>
        <v>63632.73773987207</v>
      </c>
      <c r="Q2" s="1">
        <f t="shared" si="0"/>
        <v>63362.53503184713</v>
      </c>
      <c r="R2" s="1">
        <f t="shared" si="0"/>
        <v>63094.61733615222</v>
      </c>
      <c r="S2" s="1">
        <f t="shared" si="0"/>
        <v>62828.955789473686</v>
      </c>
      <c r="T2" s="1">
        <f t="shared" si="0"/>
        <v>62565.522012578615</v>
      </c>
      <c r="U2" s="1">
        <f t="shared" si="0"/>
        <v>62304.28810020877</v>
      </c>
      <c r="V2" s="1">
        <f t="shared" si="0"/>
        <v>62045.22661122661</v>
      </c>
      <c r="W2" s="1">
        <f aca="true" t="shared" si="1" ref="W2:AH6">ABS($D2/($F2-0.5+W$1))+$B$7*(W$1+$F2-0.5&lt;0)</f>
        <v>61788.31055900621</v>
      </c>
      <c r="X2" s="1">
        <f t="shared" si="1"/>
        <v>61533.51340206186</v>
      </c>
      <c r="Y2" s="1">
        <f t="shared" si="1"/>
        <v>61280.8090349076</v>
      </c>
      <c r="Z2" s="1">
        <f t="shared" si="1"/>
        <v>61030.17177914111</v>
      </c>
      <c r="AA2" s="1">
        <f t="shared" si="1"/>
        <v>60781.57637474542</v>
      </c>
      <c r="AB2" s="1">
        <f t="shared" si="1"/>
        <v>60534.99797160243</v>
      </c>
      <c r="AC2" s="1">
        <f t="shared" si="1"/>
        <v>60290.412121212124</v>
      </c>
      <c r="AD2" s="1">
        <f t="shared" si="1"/>
        <v>60047.79476861167</v>
      </c>
      <c r="AE2" s="1">
        <f t="shared" si="1"/>
        <v>59807.12224448898</v>
      </c>
      <c r="AF2" s="1">
        <f t="shared" si="1"/>
        <v>59568.37125748503</v>
      </c>
      <c r="AG2" s="1">
        <f t="shared" si="1"/>
        <v>59331.51888667992</v>
      </c>
      <c r="AH2" s="1">
        <f t="shared" si="1"/>
        <v>59096.54257425742</v>
      </c>
    </row>
    <row r="3" spans="1:34" ht="11.25">
      <c r="A3" s="31" t="s">
        <v>1</v>
      </c>
      <c r="B3" s="32">
        <f aca="true" t="shared" si="2" ref="B3:C5">B34+B42+B50+B58+B66+B74+B82+B90+B98+B106+B114+B122+B130++B138+B146+B154</f>
        <v>11252215</v>
      </c>
      <c r="C3" s="32">
        <f t="shared" si="2"/>
        <v>0</v>
      </c>
      <c r="D3" s="32">
        <f>B3+C3</f>
        <v>11252215</v>
      </c>
      <c r="E3" s="33">
        <f>D3*E$7/D$7</f>
        <v>182.5141308380785</v>
      </c>
      <c r="F3" s="33">
        <f>ROUND(E3,0)</f>
        <v>183</v>
      </c>
      <c r="G3" s="33">
        <f>TRUNC(D3/N$8,3)</f>
        <v>182.499</v>
      </c>
      <c r="H3" s="32">
        <f aca="true" t="shared" si="3" ref="H3:J5">H34+H42+H50+H58+H66+H74+H82+H90+H98+H106+H114+H122+H130++H138+H146+H154</f>
        <v>183</v>
      </c>
      <c r="I3" s="32">
        <f t="shared" si="3"/>
        <v>58</v>
      </c>
      <c r="J3" s="32">
        <f t="shared" si="3"/>
        <v>0</v>
      </c>
      <c r="K3" s="37">
        <f>H3+J3</f>
        <v>183</v>
      </c>
      <c r="L3" s="5"/>
      <c r="M3" s="1">
        <f t="shared" si="0"/>
        <v>65230.23188405797</v>
      </c>
      <c r="N3" s="1">
        <f t="shared" si="0"/>
        <v>64854.26512968299</v>
      </c>
      <c r="O3" s="1">
        <f t="shared" si="0"/>
        <v>64482.60744985673</v>
      </c>
      <c r="P3" s="1">
        <f t="shared" si="0"/>
        <v>64115.18518518518</v>
      </c>
      <c r="Q3" s="1">
        <f t="shared" si="0"/>
        <v>63751.92634560906</v>
      </c>
      <c r="R3" s="1">
        <f t="shared" si="0"/>
        <v>63392.76056338028</v>
      </c>
      <c r="S3" s="1">
        <f t="shared" si="0"/>
        <v>63037.619047619046</v>
      </c>
      <c r="T3" s="1">
        <f t="shared" si="0"/>
        <v>62686.43454038997</v>
      </c>
      <c r="U3" s="1">
        <f t="shared" si="0"/>
        <v>62339.14127423822</v>
      </c>
      <c r="V3" s="1">
        <f t="shared" si="0"/>
        <v>61995.67493112948</v>
      </c>
      <c r="W3" s="1">
        <f t="shared" si="1"/>
        <v>61655.97260273973</v>
      </c>
      <c r="X3" s="1">
        <f t="shared" si="1"/>
        <v>61319.9727520436</v>
      </c>
      <c r="Y3" s="1">
        <f t="shared" si="1"/>
        <v>60987.61517615176</v>
      </c>
      <c r="Z3" s="1">
        <f t="shared" si="1"/>
        <v>60658.84097035041</v>
      </c>
      <c r="AA3" s="1">
        <f t="shared" si="1"/>
        <v>60333.59249329759</v>
      </c>
      <c r="AB3" s="1">
        <f t="shared" si="1"/>
        <v>60011.81333333333</v>
      </c>
      <c r="AC3" s="1">
        <f t="shared" si="1"/>
        <v>59693.44827586207</v>
      </c>
      <c r="AD3" s="1">
        <f t="shared" si="1"/>
        <v>59378.44327176781</v>
      </c>
      <c r="AE3" s="1">
        <f t="shared" si="1"/>
        <v>59066.74540682415</v>
      </c>
      <c r="AF3" s="1">
        <f t="shared" si="1"/>
        <v>58758.30287206266</v>
      </c>
      <c r="AG3" s="1">
        <f t="shared" si="1"/>
        <v>58453.06493506493</v>
      </c>
      <c r="AH3" s="1">
        <f t="shared" si="1"/>
        <v>58150.9819121447</v>
      </c>
    </row>
    <row r="4" spans="1:34" ht="11.25">
      <c r="A4" s="31" t="s">
        <v>27</v>
      </c>
      <c r="B4" s="32">
        <f t="shared" si="2"/>
        <v>3694057</v>
      </c>
      <c r="C4" s="32">
        <f t="shared" si="2"/>
        <v>0</v>
      </c>
      <c r="D4" s="32">
        <f>B4+C4</f>
        <v>3694057</v>
      </c>
      <c r="E4" s="33">
        <f>D4*E$7/D$7</f>
        <v>59.91865624868702</v>
      </c>
      <c r="F4" s="33">
        <f>ROUND(E4,0)</f>
        <v>60</v>
      </c>
      <c r="G4" s="33">
        <f>TRUNC(D4/N$8,3)</f>
        <v>59.913</v>
      </c>
      <c r="H4" s="32">
        <f t="shared" si="3"/>
        <v>61</v>
      </c>
      <c r="I4" s="32">
        <f t="shared" si="3"/>
        <v>1</v>
      </c>
      <c r="J4" s="32">
        <f t="shared" si="3"/>
        <v>0</v>
      </c>
      <c r="K4" s="37">
        <f>H4+J4</f>
        <v>61</v>
      </c>
      <c r="L4" s="5"/>
      <c r="M4" s="1">
        <f t="shared" si="0"/>
        <v>74627.41414141415</v>
      </c>
      <c r="N4" s="1">
        <f t="shared" si="0"/>
        <v>73149.64356435643</v>
      </c>
      <c r="O4" s="1">
        <f t="shared" si="0"/>
        <v>71729.26213592233</v>
      </c>
      <c r="P4" s="1">
        <f t="shared" si="0"/>
        <v>70362.99047619048</v>
      </c>
      <c r="Q4" s="1">
        <f t="shared" si="0"/>
        <v>69047.79439252337</v>
      </c>
      <c r="R4" s="1">
        <f t="shared" si="0"/>
        <v>67780.8623853211</v>
      </c>
      <c r="S4" s="1">
        <f t="shared" si="0"/>
        <v>66559.58558558559</v>
      </c>
      <c r="T4" s="1">
        <f t="shared" si="0"/>
        <v>65381.53982300885</v>
      </c>
      <c r="U4" s="1">
        <f t="shared" si="0"/>
        <v>64244.46956521739</v>
      </c>
      <c r="V4" s="1">
        <f t="shared" si="0"/>
        <v>63146.27350427351</v>
      </c>
      <c r="W4" s="1">
        <f t="shared" si="1"/>
        <v>62084.991596638654</v>
      </c>
      <c r="X4" s="1">
        <f t="shared" si="1"/>
        <v>61058.79338842975</v>
      </c>
      <c r="Y4" s="1">
        <f t="shared" si="1"/>
        <v>60065.96747967479</v>
      </c>
      <c r="Z4" s="1">
        <f t="shared" si="1"/>
        <v>59104.912</v>
      </c>
      <c r="AA4" s="1">
        <f t="shared" si="1"/>
        <v>58174.12598425197</v>
      </c>
      <c r="AB4" s="1">
        <f t="shared" si="1"/>
        <v>57272.201550387595</v>
      </c>
      <c r="AC4" s="1">
        <f t="shared" si="1"/>
        <v>56397.81679389313</v>
      </c>
      <c r="AD4" s="1">
        <f t="shared" si="1"/>
        <v>55549.72932330827</v>
      </c>
      <c r="AE4" s="1">
        <f t="shared" si="1"/>
        <v>54726.770370370374</v>
      </c>
      <c r="AF4" s="1">
        <f t="shared" si="1"/>
        <v>53927.83941605839</v>
      </c>
      <c r="AG4" s="1">
        <f t="shared" si="1"/>
        <v>53151.89928057554</v>
      </c>
      <c r="AH4" s="1">
        <f t="shared" si="1"/>
        <v>52397.97163120568</v>
      </c>
    </row>
    <row r="5" spans="1:34" ht="11.25">
      <c r="A5" s="31" t="s">
        <v>29</v>
      </c>
      <c r="B5" s="32">
        <f t="shared" si="2"/>
        <v>3755699</v>
      </c>
      <c r="C5" s="32">
        <f t="shared" si="2"/>
        <v>0</v>
      </c>
      <c r="D5" s="32">
        <f>B5+C5</f>
        <v>3755699</v>
      </c>
      <c r="E5" s="33">
        <f>D5*E$7/D$7</f>
        <v>60.918507038342284</v>
      </c>
      <c r="F5" s="33">
        <f>ROUND(E5,0)</f>
        <v>61</v>
      </c>
      <c r="G5" s="33">
        <f>TRUNC(D5/N$8,3)</f>
        <v>60.913</v>
      </c>
      <c r="H5" s="32">
        <f t="shared" si="3"/>
        <v>60</v>
      </c>
      <c r="I5" s="32">
        <f t="shared" si="3"/>
        <v>4</v>
      </c>
      <c r="J5" s="32">
        <f t="shared" si="3"/>
        <v>0</v>
      </c>
      <c r="K5" s="37">
        <f>H5+J5</f>
        <v>60</v>
      </c>
      <c r="L5" s="5"/>
      <c r="M5" s="1">
        <f t="shared" si="0"/>
        <v>74370.27722772278</v>
      </c>
      <c r="N5" s="1">
        <f t="shared" si="0"/>
        <v>72926.19417475729</v>
      </c>
      <c r="O5" s="1">
        <f t="shared" si="0"/>
        <v>71537.12380952381</v>
      </c>
      <c r="P5" s="1">
        <f t="shared" si="0"/>
        <v>70199.98130841121</v>
      </c>
      <c r="Q5" s="1">
        <f t="shared" si="0"/>
        <v>68911.90825688074</v>
      </c>
      <c r="R5" s="1">
        <f t="shared" si="0"/>
        <v>67670.25225225225</v>
      </c>
      <c r="S5" s="1">
        <f t="shared" si="0"/>
        <v>66472.54867256636</v>
      </c>
      <c r="T5" s="1">
        <f t="shared" si="0"/>
        <v>65316.504347826085</v>
      </c>
      <c r="U5" s="1">
        <f t="shared" si="0"/>
        <v>64199.982905982906</v>
      </c>
      <c r="V5" s="1">
        <f t="shared" si="0"/>
        <v>63120.991596638654</v>
      </c>
      <c r="W5" s="1">
        <f t="shared" si="1"/>
        <v>62077.669421487604</v>
      </c>
      <c r="X5" s="1">
        <f t="shared" si="1"/>
        <v>61068.276422764226</v>
      </c>
      <c r="Y5" s="1">
        <f t="shared" si="1"/>
        <v>60091.184</v>
      </c>
      <c r="Z5" s="1">
        <f t="shared" si="1"/>
        <v>59144.86614173228</v>
      </c>
      <c r="AA5" s="1">
        <f t="shared" si="1"/>
        <v>58227.891472868214</v>
      </c>
      <c r="AB5" s="1">
        <f t="shared" si="1"/>
        <v>57338.916030534354</v>
      </c>
      <c r="AC5" s="1">
        <f t="shared" si="1"/>
        <v>56476.67669172932</v>
      </c>
      <c r="AD5" s="1">
        <f t="shared" si="1"/>
        <v>55639.985185185185</v>
      </c>
      <c r="AE5" s="1">
        <f t="shared" si="1"/>
        <v>54827.722627737225</v>
      </c>
      <c r="AF5" s="1">
        <f t="shared" si="1"/>
        <v>54038.8345323741</v>
      </c>
      <c r="AG5" s="1">
        <f t="shared" si="1"/>
        <v>53272.32624113475</v>
      </c>
      <c r="AH5" s="1">
        <f t="shared" si="1"/>
        <v>52527.25874125874</v>
      </c>
    </row>
    <row r="6" spans="1:34" ht="11.25">
      <c r="A6" s="31" t="s">
        <v>2</v>
      </c>
      <c r="B6" s="36">
        <f>B137</f>
        <v>3243569</v>
      </c>
      <c r="C6" s="36">
        <f>C137</f>
        <v>0</v>
      </c>
      <c r="D6" s="32">
        <f>B6+C6</f>
        <v>3243569</v>
      </c>
      <c r="E6" s="33">
        <f>D6*E$7/D$7</f>
        <v>52.61161263345355</v>
      </c>
      <c r="F6" s="33">
        <f>ROUND(E6,0)</f>
        <v>53</v>
      </c>
      <c r="G6" s="33">
        <f>TRUNC(D6/N$8,3)</f>
        <v>52.607</v>
      </c>
      <c r="H6" s="32">
        <f>H137</f>
        <v>56</v>
      </c>
      <c r="I6" s="32">
        <f>I137</f>
        <v>45</v>
      </c>
      <c r="J6" s="32">
        <f>J137</f>
        <v>0</v>
      </c>
      <c r="K6" s="37">
        <f>H6+J6</f>
        <v>56</v>
      </c>
      <c r="L6" s="5"/>
      <c r="M6" s="1">
        <f t="shared" si="0"/>
        <v>76319.27058823529</v>
      </c>
      <c r="N6" s="1">
        <f t="shared" si="0"/>
        <v>74564.80459770115</v>
      </c>
      <c r="O6" s="1">
        <f t="shared" si="0"/>
        <v>72889.19101123596</v>
      </c>
      <c r="P6" s="1">
        <f t="shared" si="0"/>
        <v>71287.23076923077</v>
      </c>
      <c r="Q6" s="1">
        <f t="shared" si="0"/>
        <v>69754.17204301075</v>
      </c>
      <c r="R6" s="1">
        <f t="shared" si="0"/>
        <v>68285.66315789474</v>
      </c>
      <c r="S6" s="1">
        <f t="shared" si="0"/>
        <v>66877.71134020618</v>
      </c>
      <c r="T6" s="1">
        <f t="shared" si="0"/>
        <v>65526.64646464647</v>
      </c>
      <c r="U6" s="1">
        <f t="shared" si="0"/>
        <v>64229.08910891089</v>
      </c>
      <c r="V6" s="1">
        <f t="shared" si="0"/>
        <v>62981.922330097084</v>
      </c>
      <c r="W6" s="1">
        <f t="shared" si="1"/>
        <v>61782.26666666667</v>
      </c>
      <c r="X6" s="1">
        <f t="shared" si="1"/>
        <v>60627.457943925234</v>
      </c>
      <c r="Y6" s="1">
        <f t="shared" si="1"/>
        <v>59515.02752293578</v>
      </c>
      <c r="Z6" s="1">
        <f t="shared" si="1"/>
        <v>58442.68468468468</v>
      </c>
      <c r="AA6" s="1">
        <f t="shared" si="1"/>
        <v>57408.30088495575</v>
      </c>
      <c r="AB6" s="1">
        <f t="shared" si="1"/>
        <v>56409.89565217392</v>
      </c>
      <c r="AC6" s="1">
        <f t="shared" si="1"/>
        <v>55445.62393162393</v>
      </c>
      <c r="AD6" s="1">
        <f t="shared" si="1"/>
        <v>54513.76470588235</v>
      </c>
      <c r="AE6" s="1">
        <f t="shared" si="1"/>
        <v>53612.710743801654</v>
      </c>
      <c r="AF6" s="1">
        <f t="shared" si="1"/>
        <v>52740.9593495935</v>
      </c>
      <c r="AG6" s="1">
        <f t="shared" si="1"/>
        <v>51897.104</v>
      </c>
      <c r="AH6" s="1">
        <f t="shared" si="1"/>
        <v>51079.82677165354</v>
      </c>
    </row>
    <row r="7" spans="1:34" s="6" customFormat="1" ht="11.25">
      <c r="A7" s="39" t="s">
        <v>3</v>
      </c>
      <c r="B7" s="40">
        <f>SUM(B2:B6)</f>
        <v>36867417</v>
      </c>
      <c r="C7" s="40">
        <f>SUM(C2:C6)</f>
        <v>0</v>
      </c>
      <c r="D7" s="40">
        <f>SUM(D2:D6)</f>
        <v>36867417</v>
      </c>
      <c r="E7" s="41">
        <v>598</v>
      </c>
      <c r="F7" s="42">
        <f>SUM(F2:F6)</f>
        <v>599</v>
      </c>
      <c r="G7" s="42"/>
      <c r="H7" s="39">
        <f>SUM(H2:H6)</f>
        <v>598</v>
      </c>
      <c r="I7" s="39">
        <f>SUM(I2:I6)</f>
        <v>299</v>
      </c>
      <c r="J7" s="39">
        <f>SUM(J2:J6)</f>
        <v>4</v>
      </c>
      <c r="K7" s="39">
        <f>SUM(K2:K6)</f>
        <v>602</v>
      </c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6" customFormat="1" ht="11.25">
      <c r="A8" s="21"/>
      <c r="B8" s="22"/>
      <c r="C8" s="22"/>
      <c r="D8" s="21"/>
      <c r="E8" s="24"/>
      <c r="F8" s="23"/>
      <c r="G8" s="24"/>
      <c r="H8" s="21"/>
      <c r="I8" s="21"/>
      <c r="J8" s="21"/>
      <c r="K8" s="21"/>
      <c r="M8" s="1">
        <f>SMALL(M2:AH6,5*11+F7-E7)+0.00001</f>
        <v>61655.97261273973</v>
      </c>
      <c r="N8" s="1">
        <f>IF(AND(M8&lt;=ROUND(D7/E7,0),M9&gt;=ROUND(D7/E7,0)),ROUND(D7/E7,0),IF(ROUND(D7/E7,0)&lt;M8,IF(ROUNDUP(M8,0)&lt;=ROUNDDOWN(M9,0),ROUNDUP(M8,0),IF(ROUNDUP(M8,1)&lt;=ROUNDDOWN(M9,1),ROUNDUP(M8,1),IF(ROUNDUP(M8,2)&lt;=ROUNDDOWN(M9,2),ROUNDUP(M8,2),IF(ROUNDUP(M8,3)&lt;=ROUNDDOWN(M9,3),ROUNDUP(M8,3),ROUNDUP(M8,4))))),IF(ROUNDUP(M8,0)&lt;=ROUNDDOWN(M9,0),ROUNDDOWN(M9,0),IF(ROUNDUP(M8,1)&lt;=ROUNDDOWN(M9,1),ROUNDDOWN(M9,1),IF(ROUNDUP(M8,2)&lt;=ROUNDDOWN(M9,2),ROUNDDOWN(M9,2),IF(ROUNDUP(M8,3)&lt;=ROUNDDOWN(M9,3),ROUNDDOWN(M9,3),ROUNDDOWN(M9,4)))))))</f>
        <v>61656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13" ht="11.25">
      <c r="A9" s="25"/>
      <c r="B9" s="25"/>
      <c r="C9" s="25"/>
      <c r="D9" s="35"/>
      <c r="E9" s="25"/>
      <c r="F9" s="8"/>
      <c r="G9" s="8"/>
      <c r="H9" s="8"/>
      <c r="I9" s="8"/>
      <c r="J9" s="8"/>
      <c r="K9" s="8"/>
      <c r="M9" s="1">
        <f>SMALL(M2:AH6,5*11+1+F7-E7)-0.00001</f>
        <v>61782.26665666667</v>
      </c>
    </row>
    <row r="10" spans="1:11" ht="11.25">
      <c r="A10" s="25"/>
      <c r="B10" s="25"/>
      <c r="C10" s="25"/>
      <c r="D10" s="35"/>
      <c r="E10" s="25"/>
      <c r="F10" s="8"/>
      <c r="G10" s="8"/>
      <c r="H10" s="8"/>
      <c r="I10" s="8"/>
      <c r="J10" s="8"/>
      <c r="K10" s="8"/>
    </row>
    <row r="11" spans="1:34" ht="24" customHeight="1">
      <c r="A11" s="11" t="s">
        <v>38</v>
      </c>
      <c r="B11" s="11" t="s">
        <v>39</v>
      </c>
      <c r="C11" s="12" t="s">
        <v>14</v>
      </c>
      <c r="D11" s="11" t="s">
        <v>40</v>
      </c>
      <c r="E11" s="29" t="s">
        <v>30</v>
      </c>
      <c r="F11" s="29" t="s">
        <v>44</v>
      </c>
      <c r="G11" s="29" t="str">
        <f>"Divisor "&amp;N29</f>
        <v>Divisor 124079</v>
      </c>
      <c r="H11" s="14" t="s">
        <v>17</v>
      </c>
      <c r="I11" s="11" t="s">
        <v>18</v>
      </c>
      <c r="J11" s="11" t="s">
        <v>19</v>
      </c>
      <c r="K11" s="11" t="s">
        <v>26</v>
      </c>
      <c r="M11" s="1">
        <v>-10</v>
      </c>
      <c r="N11" s="1">
        <v>-9</v>
      </c>
      <c r="O11" s="1">
        <v>-8</v>
      </c>
      <c r="P11" s="1">
        <v>-7</v>
      </c>
      <c r="Q11" s="1">
        <v>-6</v>
      </c>
      <c r="R11" s="1">
        <v>-5</v>
      </c>
      <c r="S11" s="1">
        <v>-4</v>
      </c>
      <c r="T11" s="1">
        <v>-3</v>
      </c>
      <c r="U11" s="1">
        <v>-2</v>
      </c>
      <c r="V11" s="1">
        <v>-1</v>
      </c>
      <c r="W11" s="1">
        <v>0</v>
      </c>
      <c r="X11" s="1">
        <v>1</v>
      </c>
      <c r="Y11" s="1">
        <v>2</v>
      </c>
      <c r="Z11" s="1">
        <v>3</v>
      </c>
      <c r="AA11" s="1">
        <v>4</v>
      </c>
      <c r="AB11" s="1">
        <v>5</v>
      </c>
      <c r="AC11" s="1">
        <v>6</v>
      </c>
      <c r="AD11" s="1">
        <v>7</v>
      </c>
      <c r="AE11" s="1">
        <v>8</v>
      </c>
      <c r="AF11" s="1">
        <v>9</v>
      </c>
      <c r="AG11" s="1">
        <v>10</v>
      </c>
      <c r="AH11" s="1">
        <v>11</v>
      </c>
    </row>
    <row r="12" spans="1:34" ht="12.75">
      <c r="A12" s="15" t="s">
        <v>20</v>
      </c>
      <c r="B12" s="38">
        <v>2686085</v>
      </c>
      <c r="C12" s="34">
        <v>0</v>
      </c>
      <c r="D12" s="19">
        <f aca="true" t="shared" si="4" ref="D12:D27">B12+C12</f>
        <v>2686085</v>
      </c>
      <c r="E12" s="16">
        <f aca="true" t="shared" si="5" ref="E12:E27">D12*E$28/D$28</f>
        <v>21.611797858744865</v>
      </c>
      <c r="F12" s="16">
        <f aca="true" t="shared" si="6" ref="F12:F27">ROUND(E12,0)</f>
        <v>22</v>
      </c>
      <c r="G12" s="16">
        <f aca="true" t="shared" si="7" ref="G12:G27">TRUNC(D12/N$29,3)</f>
        <v>21.648</v>
      </c>
      <c r="H12" s="17">
        <f aca="true" t="shared" si="8" ref="H12:H27">ROUND(G12,0)</f>
        <v>22</v>
      </c>
      <c r="I12" s="17">
        <f>I37</f>
        <v>11</v>
      </c>
      <c r="J12" s="17">
        <f>J37</f>
        <v>0</v>
      </c>
      <c r="K12" s="18">
        <f>H12+J12</f>
        <v>22</v>
      </c>
      <c r="M12" s="1">
        <f aca="true" t="shared" si="9" ref="M12:V21">ABS($D12/($F12-0.5+M$11))+$B$28*(M$11+$F12-0.5&lt;0)</f>
        <v>233572.60869565216</v>
      </c>
      <c r="N12" s="1">
        <f t="shared" si="9"/>
        <v>214886.8</v>
      </c>
      <c r="O12" s="1">
        <f t="shared" si="9"/>
        <v>198969.25925925927</v>
      </c>
      <c r="P12" s="1">
        <f t="shared" si="9"/>
        <v>185247.24137931035</v>
      </c>
      <c r="Q12" s="1">
        <f t="shared" si="9"/>
        <v>173295.8064516129</v>
      </c>
      <c r="R12" s="1">
        <f t="shared" si="9"/>
        <v>162793.0303030303</v>
      </c>
      <c r="S12" s="1">
        <f t="shared" si="9"/>
        <v>153490.57142857142</v>
      </c>
      <c r="T12" s="1">
        <f t="shared" si="9"/>
        <v>145193.7837837838</v>
      </c>
      <c r="U12" s="1">
        <f t="shared" si="9"/>
        <v>137747.94871794872</v>
      </c>
      <c r="V12" s="1">
        <f t="shared" si="9"/>
        <v>131028.53658536586</v>
      </c>
      <c r="W12" s="1">
        <f aca="true" t="shared" si="10" ref="W12:AH21">ABS($D12/($F12-0.5+W$11))+$B$28*(W$11+$F12-0.5&lt;0)</f>
        <v>124934.18604651163</v>
      </c>
      <c r="X12" s="1">
        <f t="shared" si="10"/>
        <v>119381.55555555556</v>
      </c>
      <c r="Y12" s="1">
        <f t="shared" si="10"/>
        <v>114301.48936170213</v>
      </c>
      <c r="Z12" s="1">
        <f t="shared" si="10"/>
        <v>109636.12244897959</v>
      </c>
      <c r="AA12" s="1">
        <f t="shared" si="10"/>
        <v>105336.66666666667</v>
      </c>
      <c r="AB12" s="1">
        <f t="shared" si="10"/>
        <v>101361.69811320755</v>
      </c>
      <c r="AC12" s="1">
        <f t="shared" si="10"/>
        <v>97675.81818181818</v>
      </c>
      <c r="AD12" s="1">
        <f t="shared" si="10"/>
        <v>94248.59649122808</v>
      </c>
      <c r="AE12" s="1">
        <f t="shared" si="10"/>
        <v>91053.72881355933</v>
      </c>
      <c r="AF12" s="1">
        <f t="shared" si="10"/>
        <v>88068.3606557377</v>
      </c>
      <c r="AG12" s="1">
        <f t="shared" si="10"/>
        <v>85272.53968253969</v>
      </c>
      <c r="AH12" s="1">
        <f t="shared" si="10"/>
        <v>82648.76923076923</v>
      </c>
    </row>
    <row r="13" spans="1:34" ht="12.75">
      <c r="A13" s="15" t="s">
        <v>24</v>
      </c>
      <c r="B13" s="38">
        <v>1585032</v>
      </c>
      <c r="C13" s="34">
        <v>0</v>
      </c>
      <c r="D13" s="19">
        <f t="shared" si="4"/>
        <v>1585032</v>
      </c>
      <c r="E13" s="16">
        <f t="shared" si="5"/>
        <v>12.752906621958013</v>
      </c>
      <c r="F13" s="16">
        <f t="shared" si="6"/>
        <v>13</v>
      </c>
      <c r="G13" s="16">
        <f t="shared" si="7"/>
        <v>12.774</v>
      </c>
      <c r="H13" s="17">
        <f t="shared" si="8"/>
        <v>13</v>
      </c>
      <c r="I13" s="17">
        <f>I45</f>
        <v>6</v>
      </c>
      <c r="J13" s="17">
        <f>J45</f>
        <v>0</v>
      </c>
      <c r="K13" s="18">
        <f aca="true" t="shared" si="11" ref="K13:K27">H13+J13</f>
        <v>13</v>
      </c>
      <c r="M13" s="1">
        <f t="shared" si="9"/>
        <v>634012.8</v>
      </c>
      <c r="N13" s="1">
        <f t="shared" si="9"/>
        <v>452866.28571428574</v>
      </c>
      <c r="O13" s="1">
        <f t="shared" si="9"/>
        <v>352229.3333333333</v>
      </c>
      <c r="P13" s="1">
        <f t="shared" si="9"/>
        <v>288187.63636363635</v>
      </c>
      <c r="Q13" s="1">
        <f t="shared" si="9"/>
        <v>243851.07692307694</v>
      </c>
      <c r="R13" s="1">
        <f t="shared" si="9"/>
        <v>211337.6</v>
      </c>
      <c r="S13" s="1">
        <f t="shared" si="9"/>
        <v>186474.35294117648</v>
      </c>
      <c r="T13" s="1">
        <f t="shared" si="9"/>
        <v>166845.47368421053</v>
      </c>
      <c r="U13" s="1">
        <f t="shared" si="9"/>
        <v>150955.42857142858</v>
      </c>
      <c r="V13" s="1">
        <f t="shared" si="9"/>
        <v>137828.86956521738</v>
      </c>
      <c r="W13" s="1">
        <f t="shared" si="10"/>
        <v>126802.56</v>
      </c>
      <c r="X13" s="1">
        <f t="shared" si="10"/>
        <v>117409.77777777778</v>
      </c>
      <c r="Y13" s="1">
        <f t="shared" si="10"/>
        <v>109312.55172413793</v>
      </c>
      <c r="Z13" s="1">
        <f t="shared" si="10"/>
        <v>102260.12903225806</v>
      </c>
      <c r="AA13" s="1">
        <f t="shared" si="10"/>
        <v>96062.54545454546</v>
      </c>
      <c r="AB13" s="1">
        <f t="shared" si="10"/>
        <v>90573.25714285714</v>
      </c>
      <c r="AC13" s="1">
        <f t="shared" si="10"/>
        <v>85677.4054054054</v>
      </c>
      <c r="AD13" s="1">
        <f t="shared" si="10"/>
        <v>81283.69230769231</v>
      </c>
      <c r="AE13" s="1">
        <f t="shared" si="10"/>
        <v>77318.63414634146</v>
      </c>
      <c r="AF13" s="1">
        <f t="shared" si="10"/>
        <v>73722.41860465116</v>
      </c>
      <c r="AG13" s="1">
        <f t="shared" si="10"/>
        <v>70445.86666666667</v>
      </c>
      <c r="AH13" s="1">
        <f t="shared" si="10"/>
        <v>67448.17021276595</v>
      </c>
    </row>
    <row r="14" spans="1:34" ht="12.75">
      <c r="A14" s="15" t="s">
        <v>4</v>
      </c>
      <c r="B14" s="38">
        <v>1559655</v>
      </c>
      <c r="C14" s="34">
        <v>0</v>
      </c>
      <c r="D14" s="19">
        <f t="shared" si="4"/>
        <v>1559655</v>
      </c>
      <c r="E14" s="16">
        <f t="shared" si="5"/>
        <v>12.548727456272129</v>
      </c>
      <c r="F14" s="16">
        <f t="shared" si="6"/>
        <v>13</v>
      </c>
      <c r="G14" s="16">
        <f t="shared" si="7"/>
        <v>12.569</v>
      </c>
      <c r="H14" s="17">
        <f t="shared" si="8"/>
        <v>13</v>
      </c>
      <c r="I14" s="17">
        <f>I53</f>
        <v>6</v>
      </c>
      <c r="J14" s="17">
        <f>J53</f>
        <v>0</v>
      </c>
      <c r="K14" s="18">
        <f t="shared" si="11"/>
        <v>13</v>
      </c>
      <c r="M14" s="1">
        <f t="shared" si="9"/>
        <v>623862</v>
      </c>
      <c r="N14" s="1">
        <f t="shared" si="9"/>
        <v>445615.71428571426</v>
      </c>
      <c r="O14" s="1">
        <f t="shared" si="9"/>
        <v>346590</v>
      </c>
      <c r="P14" s="1">
        <f t="shared" si="9"/>
        <v>283573.63636363635</v>
      </c>
      <c r="Q14" s="1">
        <f t="shared" si="9"/>
        <v>239946.92307692306</v>
      </c>
      <c r="R14" s="1">
        <f t="shared" si="9"/>
        <v>207954</v>
      </c>
      <c r="S14" s="1">
        <f t="shared" si="9"/>
        <v>183488.82352941178</v>
      </c>
      <c r="T14" s="1">
        <f t="shared" si="9"/>
        <v>164174.2105263158</v>
      </c>
      <c r="U14" s="1">
        <f t="shared" si="9"/>
        <v>148538.57142857142</v>
      </c>
      <c r="V14" s="1">
        <f t="shared" si="9"/>
        <v>135622.1739130435</v>
      </c>
      <c r="W14" s="1">
        <f t="shared" si="10"/>
        <v>124772.4</v>
      </c>
      <c r="X14" s="1">
        <f t="shared" si="10"/>
        <v>115530</v>
      </c>
      <c r="Y14" s="1">
        <f t="shared" si="10"/>
        <v>107562.41379310345</v>
      </c>
      <c r="Z14" s="1">
        <f t="shared" si="10"/>
        <v>100622.90322580645</v>
      </c>
      <c r="AA14" s="1">
        <f t="shared" si="10"/>
        <v>94524.54545454546</v>
      </c>
      <c r="AB14" s="1">
        <f t="shared" si="10"/>
        <v>89123.14285714286</v>
      </c>
      <c r="AC14" s="1">
        <f t="shared" si="10"/>
        <v>84305.67567567568</v>
      </c>
      <c r="AD14" s="1">
        <f t="shared" si="10"/>
        <v>79982.30769230769</v>
      </c>
      <c r="AE14" s="1">
        <f t="shared" si="10"/>
        <v>76080.73170731707</v>
      </c>
      <c r="AF14" s="1">
        <f t="shared" si="10"/>
        <v>72542.09302325582</v>
      </c>
      <c r="AG14" s="1">
        <f t="shared" si="10"/>
        <v>69318</v>
      </c>
      <c r="AH14" s="1">
        <f t="shared" si="10"/>
        <v>66368.29787234042</v>
      </c>
    </row>
    <row r="15" spans="1:34" ht="12.75">
      <c r="A15" s="15" t="s">
        <v>5</v>
      </c>
      <c r="B15" s="38">
        <v>7354892</v>
      </c>
      <c r="C15" s="34">
        <v>0</v>
      </c>
      <c r="D15" s="19">
        <f t="shared" si="4"/>
        <v>7354892</v>
      </c>
      <c r="E15" s="16">
        <f t="shared" si="5"/>
        <v>59.176250631271806</v>
      </c>
      <c r="F15" s="16">
        <f t="shared" si="6"/>
        <v>59</v>
      </c>
      <c r="G15" s="16">
        <f t="shared" si="7"/>
        <v>59.275</v>
      </c>
      <c r="H15" s="17">
        <f t="shared" si="8"/>
        <v>59</v>
      </c>
      <c r="I15" s="17">
        <f>I61</f>
        <v>30</v>
      </c>
      <c r="J15" s="17">
        <f>J61</f>
        <v>0</v>
      </c>
      <c r="K15" s="18">
        <f t="shared" si="11"/>
        <v>59</v>
      </c>
      <c r="M15" s="1">
        <f t="shared" si="9"/>
        <v>151647.25773195876</v>
      </c>
      <c r="N15" s="1">
        <f t="shared" si="9"/>
        <v>148583.67676767678</v>
      </c>
      <c r="O15" s="1">
        <f t="shared" si="9"/>
        <v>145641.42574257427</v>
      </c>
      <c r="P15" s="1">
        <f t="shared" si="9"/>
        <v>142813.43689320388</v>
      </c>
      <c r="Q15" s="1">
        <f t="shared" si="9"/>
        <v>140093.18095238096</v>
      </c>
      <c r="R15" s="1">
        <f t="shared" si="9"/>
        <v>137474.6168224299</v>
      </c>
      <c r="S15" s="1">
        <f t="shared" si="9"/>
        <v>134952.14678899082</v>
      </c>
      <c r="T15" s="1">
        <f t="shared" si="9"/>
        <v>132520.57657657657</v>
      </c>
      <c r="U15" s="1">
        <f t="shared" si="9"/>
        <v>130175.0796460177</v>
      </c>
      <c r="V15" s="1">
        <f t="shared" si="9"/>
        <v>127911.1652173913</v>
      </c>
      <c r="W15" s="1">
        <f t="shared" si="10"/>
        <v>125724.64957264958</v>
      </c>
      <c r="X15" s="1">
        <f t="shared" si="10"/>
        <v>123611.63025210085</v>
      </c>
      <c r="Y15" s="1">
        <f t="shared" si="10"/>
        <v>121568.46280991736</v>
      </c>
      <c r="Z15" s="1">
        <f t="shared" si="10"/>
        <v>119591.73983739837</v>
      </c>
      <c r="AA15" s="1">
        <f t="shared" si="10"/>
        <v>117678.272</v>
      </c>
      <c r="AB15" s="1">
        <f t="shared" si="10"/>
        <v>115825.07086614173</v>
      </c>
      <c r="AC15" s="1">
        <f t="shared" si="10"/>
        <v>114029.33333333333</v>
      </c>
      <c r="AD15" s="1">
        <f t="shared" si="10"/>
        <v>112288.42748091603</v>
      </c>
      <c r="AE15" s="1">
        <f t="shared" si="10"/>
        <v>110599.87969924812</v>
      </c>
      <c r="AF15" s="1">
        <f t="shared" si="10"/>
        <v>108961.36296296296</v>
      </c>
      <c r="AG15" s="1">
        <f t="shared" si="10"/>
        <v>107370.68613138686</v>
      </c>
      <c r="AH15" s="1">
        <f t="shared" si="10"/>
        <v>105825.78417266186</v>
      </c>
    </row>
    <row r="16" spans="1:34" ht="12.75">
      <c r="A16" s="15" t="s">
        <v>6</v>
      </c>
      <c r="B16" s="38">
        <v>575805</v>
      </c>
      <c r="C16" s="34">
        <v>0</v>
      </c>
      <c r="D16" s="19">
        <f t="shared" si="4"/>
        <v>575805</v>
      </c>
      <c r="E16" s="16">
        <f t="shared" si="5"/>
        <v>4.632832269289537</v>
      </c>
      <c r="F16" s="16">
        <f t="shared" si="6"/>
        <v>5</v>
      </c>
      <c r="G16" s="16">
        <f t="shared" si="7"/>
        <v>4.64</v>
      </c>
      <c r="H16" s="17">
        <f t="shared" si="8"/>
        <v>5</v>
      </c>
      <c r="I16" s="17">
        <f>I69</f>
        <v>2</v>
      </c>
      <c r="J16" s="17">
        <f>J69</f>
        <v>0</v>
      </c>
      <c r="K16" s="18">
        <f t="shared" si="11"/>
        <v>5</v>
      </c>
      <c r="M16" s="1">
        <f t="shared" si="9"/>
        <v>74428856.81818181</v>
      </c>
      <c r="N16" s="1">
        <f t="shared" si="9"/>
        <v>74452121.66666667</v>
      </c>
      <c r="O16" s="1">
        <f t="shared" si="9"/>
        <v>74488680.71428572</v>
      </c>
      <c r="P16" s="1">
        <f t="shared" si="9"/>
        <v>74554487</v>
      </c>
      <c r="Q16" s="1">
        <f t="shared" si="9"/>
        <v>74708035</v>
      </c>
      <c r="R16" s="1">
        <f t="shared" si="9"/>
        <v>75475775</v>
      </c>
      <c r="S16" s="1">
        <f t="shared" si="9"/>
        <v>1151610</v>
      </c>
      <c r="T16" s="1">
        <f t="shared" si="9"/>
        <v>383870</v>
      </c>
      <c r="U16" s="1">
        <f t="shared" si="9"/>
        <v>230322</v>
      </c>
      <c r="V16" s="1">
        <f t="shared" si="9"/>
        <v>164515.7142857143</v>
      </c>
      <c r="W16" s="1">
        <f t="shared" si="10"/>
        <v>127956.66666666667</v>
      </c>
      <c r="X16" s="1">
        <f t="shared" si="10"/>
        <v>104691.81818181818</v>
      </c>
      <c r="Y16" s="1">
        <f t="shared" si="10"/>
        <v>88585.38461538461</v>
      </c>
      <c r="Z16" s="1">
        <f t="shared" si="10"/>
        <v>76774</v>
      </c>
      <c r="AA16" s="1">
        <f t="shared" si="10"/>
        <v>67741.76470588235</v>
      </c>
      <c r="AB16" s="1">
        <f t="shared" si="10"/>
        <v>60611.05263157895</v>
      </c>
      <c r="AC16" s="1">
        <f t="shared" si="10"/>
        <v>54838.57142857143</v>
      </c>
      <c r="AD16" s="1">
        <f t="shared" si="10"/>
        <v>50070</v>
      </c>
      <c r="AE16" s="1">
        <f t="shared" si="10"/>
        <v>46064.4</v>
      </c>
      <c r="AF16" s="1">
        <f t="shared" si="10"/>
        <v>42652.22222222222</v>
      </c>
      <c r="AG16" s="1">
        <f t="shared" si="10"/>
        <v>39710.68965517241</v>
      </c>
      <c r="AH16" s="1">
        <f t="shared" si="10"/>
        <v>37148.709677419356</v>
      </c>
    </row>
    <row r="17" spans="1:34" ht="12.75">
      <c r="A17" s="15" t="s">
        <v>10</v>
      </c>
      <c r="B17" s="38">
        <v>2418267</v>
      </c>
      <c r="C17" s="34">
        <v>0</v>
      </c>
      <c r="D17" s="19">
        <f t="shared" si="4"/>
        <v>2418267</v>
      </c>
      <c r="E17" s="16">
        <f t="shared" si="5"/>
        <v>19.45697830577713</v>
      </c>
      <c r="F17" s="16">
        <f t="shared" si="6"/>
        <v>19</v>
      </c>
      <c r="G17" s="16">
        <f t="shared" si="7"/>
        <v>19.489</v>
      </c>
      <c r="H17" s="17">
        <f t="shared" si="8"/>
        <v>19</v>
      </c>
      <c r="I17" s="17">
        <f>I77</f>
        <v>10</v>
      </c>
      <c r="J17" s="17">
        <f>J77</f>
        <v>1</v>
      </c>
      <c r="K17" s="18">
        <f t="shared" si="11"/>
        <v>20</v>
      </c>
      <c r="M17" s="1">
        <f t="shared" si="9"/>
        <v>284502</v>
      </c>
      <c r="N17" s="1">
        <f t="shared" si="9"/>
        <v>254554.42105263157</v>
      </c>
      <c r="O17" s="1">
        <f t="shared" si="9"/>
        <v>230311.14285714287</v>
      </c>
      <c r="P17" s="1">
        <f t="shared" si="9"/>
        <v>210284.08695652173</v>
      </c>
      <c r="Q17" s="1">
        <f t="shared" si="9"/>
        <v>193461.36</v>
      </c>
      <c r="R17" s="1">
        <f t="shared" si="9"/>
        <v>179130.88888888888</v>
      </c>
      <c r="S17" s="1">
        <f t="shared" si="9"/>
        <v>166777.0344827586</v>
      </c>
      <c r="T17" s="1">
        <f t="shared" si="9"/>
        <v>156017.2258064516</v>
      </c>
      <c r="U17" s="1">
        <f t="shared" si="9"/>
        <v>146561.63636363635</v>
      </c>
      <c r="V17" s="1">
        <f t="shared" si="9"/>
        <v>138186.6857142857</v>
      </c>
      <c r="W17" s="1">
        <f t="shared" si="10"/>
        <v>130717.13513513513</v>
      </c>
      <c r="X17" s="1">
        <f t="shared" si="10"/>
        <v>124013.69230769231</v>
      </c>
      <c r="Y17" s="1">
        <f t="shared" si="10"/>
        <v>117964.24390243902</v>
      </c>
      <c r="Z17" s="1">
        <f t="shared" si="10"/>
        <v>112477.53488372093</v>
      </c>
      <c r="AA17" s="1">
        <f t="shared" si="10"/>
        <v>107478.53333333334</v>
      </c>
      <c r="AB17" s="1">
        <f t="shared" si="10"/>
        <v>102904.97872340426</v>
      </c>
      <c r="AC17" s="1">
        <f t="shared" si="10"/>
        <v>98704.77551020408</v>
      </c>
      <c r="AD17" s="1">
        <f t="shared" si="10"/>
        <v>94834</v>
      </c>
      <c r="AE17" s="1">
        <f t="shared" si="10"/>
        <v>91255.35849056604</v>
      </c>
      <c r="AF17" s="1">
        <f t="shared" si="10"/>
        <v>87936.98181818181</v>
      </c>
      <c r="AG17" s="1">
        <f t="shared" si="10"/>
        <v>84851.47368421052</v>
      </c>
      <c r="AH17" s="1">
        <f t="shared" si="10"/>
        <v>81975.15254237287</v>
      </c>
    </row>
    <row r="18" spans="1:34" ht="12.75">
      <c r="A18" s="15" t="s">
        <v>25</v>
      </c>
      <c r="B18" s="38">
        <v>2247673</v>
      </c>
      <c r="C18" s="34">
        <v>0</v>
      </c>
      <c r="D18" s="19">
        <f t="shared" si="4"/>
        <v>2247673</v>
      </c>
      <c r="E18" s="16">
        <f t="shared" si="5"/>
        <v>18.0844070565744</v>
      </c>
      <c r="F18" s="16">
        <f t="shared" si="6"/>
        <v>18</v>
      </c>
      <c r="G18" s="16">
        <f t="shared" si="7"/>
        <v>18.114</v>
      </c>
      <c r="H18" s="17">
        <f t="shared" si="8"/>
        <v>18</v>
      </c>
      <c r="I18" s="17">
        <f>I85</f>
        <v>9</v>
      </c>
      <c r="J18" s="17">
        <f>J85</f>
        <v>1</v>
      </c>
      <c r="K18" s="18">
        <f t="shared" si="11"/>
        <v>19</v>
      </c>
      <c r="M18" s="1">
        <f t="shared" si="9"/>
        <v>299689.73333333334</v>
      </c>
      <c r="N18" s="1">
        <f t="shared" si="9"/>
        <v>264432.1176470588</v>
      </c>
      <c r="O18" s="1">
        <f t="shared" si="9"/>
        <v>236597.15789473685</v>
      </c>
      <c r="P18" s="1">
        <f t="shared" si="9"/>
        <v>214064.09523809524</v>
      </c>
      <c r="Q18" s="1">
        <f t="shared" si="9"/>
        <v>195449.8260869565</v>
      </c>
      <c r="R18" s="1">
        <f t="shared" si="9"/>
        <v>179813.84</v>
      </c>
      <c r="S18" s="1">
        <f t="shared" si="9"/>
        <v>166494.2962962963</v>
      </c>
      <c r="T18" s="1">
        <f t="shared" si="9"/>
        <v>155011.93103448275</v>
      </c>
      <c r="U18" s="1">
        <f t="shared" si="9"/>
        <v>145011.16129032258</v>
      </c>
      <c r="V18" s="1">
        <f t="shared" si="9"/>
        <v>136222.60606060605</v>
      </c>
      <c r="W18" s="1">
        <f t="shared" si="10"/>
        <v>128438.45714285714</v>
      </c>
      <c r="X18" s="1">
        <f t="shared" si="10"/>
        <v>121495.83783783784</v>
      </c>
      <c r="Y18" s="1">
        <f t="shared" si="10"/>
        <v>115265.28205128205</v>
      </c>
      <c r="Z18" s="1">
        <f t="shared" si="10"/>
        <v>109642.58536585367</v>
      </c>
      <c r="AA18" s="1">
        <f t="shared" si="10"/>
        <v>104542.93023255814</v>
      </c>
      <c r="AB18" s="1">
        <f t="shared" si="10"/>
        <v>99896.57777777778</v>
      </c>
      <c r="AC18" s="1">
        <f t="shared" si="10"/>
        <v>95645.65957446808</v>
      </c>
      <c r="AD18" s="1">
        <f t="shared" si="10"/>
        <v>91741.75510204081</v>
      </c>
      <c r="AE18" s="1">
        <f t="shared" si="10"/>
        <v>88144.03921568628</v>
      </c>
      <c r="AF18" s="1">
        <f t="shared" si="10"/>
        <v>84817.84905660378</v>
      </c>
      <c r="AG18" s="1">
        <f t="shared" si="10"/>
        <v>81733.56363636363</v>
      </c>
      <c r="AH18" s="1">
        <f t="shared" si="10"/>
        <v>78865.71929824562</v>
      </c>
    </row>
    <row r="19" spans="1:34" ht="12.75">
      <c r="A19" s="15" t="s">
        <v>9</v>
      </c>
      <c r="B19" s="38">
        <v>3025288</v>
      </c>
      <c r="C19" s="34">
        <v>0</v>
      </c>
      <c r="D19" s="19">
        <f t="shared" si="4"/>
        <v>3025288</v>
      </c>
      <c r="E19" s="16">
        <f t="shared" si="5"/>
        <v>24.34096937382344</v>
      </c>
      <c r="F19" s="16">
        <f t="shared" si="6"/>
        <v>24</v>
      </c>
      <c r="G19" s="16">
        <f t="shared" si="7"/>
        <v>24.381</v>
      </c>
      <c r="H19" s="17">
        <f t="shared" si="8"/>
        <v>24</v>
      </c>
      <c r="I19" s="17">
        <f>I93</f>
        <v>12</v>
      </c>
      <c r="J19" s="17">
        <f>J93</f>
        <v>0</v>
      </c>
      <c r="K19" s="18">
        <f t="shared" si="11"/>
        <v>24</v>
      </c>
      <c r="M19" s="1">
        <f t="shared" si="9"/>
        <v>224095.40740740742</v>
      </c>
      <c r="N19" s="1">
        <f t="shared" si="9"/>
        <v>208640.55172413794</v>
      </c>
      <c r="O19" s="1">
        <f t="shared" si="9"/>
        <v>195179.87096774194</v>
      </c>
      <c r="P19" s="1">
        <f t="shared" si="9"/>
        <v>183350.78787878787</v>
      </c>
      <c r="Q19" s="1">
        <f t="shared" si="9"/>
        <v>172873.6</v>
      </c>
      <c r="R19" s="1">
        <f t="shared" si="9"/>
        <v>163529.0810810811</v>
      </c>
      <c r="S19" s="1">
        <f t="shared" si="9"/>
        <v>155142.97435897434</v>
      </c>
      <c r="T19" s="1">
        <f t="shared" si="9"/>
        <v>147575.0243902439</v>
      </c>
      <c r="U19" s="1">
        <f t="shared" si="9"/>
        <v>140711.06976744186</v>
      </c>
      <c r="V19" s="1">
        <f t="shared" si="9"/>
        <v>134457.24444444446</v>
      </c>
      <c r="W19" s="1">
        <f t="shared" si="10"/>
        <v>128735.65957446808</v>
      </c>
      <c r="X19" s="1">
        <f t="shared" si="10"/>
        <v>123481.14285714286</v>
      </c>
      <c r="Y19" s="1">
        <f t="shared" si="10"/>
        <v>118638.74509803922</v>
      </c>
      <c r="Z19" s="1">
        <f t="shared" si="10"/>
        <v>114161.81132075471</v>
      </c>
      <c r="AA19" s="1">
        <f t="shared" si="10"/>
        <v>110010.47272727273</v>
      </c>
      <c r="AB19" s="1">
        <f t="shared" si="10"/>
        <v>106150.45614035087</v>
      </c>
      <c r="AC19" s="1">
        <f t="shared" si="10"/>
        <v>102552.13559322034</v>
      </c>
      <c r="AD19" s="1">
        <f t="shared" si="10"/>
        <v>99189.77049180328</v>
      </c>
      <c r="AE19" s="1">
        <f t="shared" si="10"/>
        <v>96040.88888888889</v>
      </c>
      <c r="AF19" s="1">
        <f t="shared" si="10"/>
        <v>93085.78461538462</v>
      </c>
      <c r="AG19" s="1">
        <f t="shared" si="10"/>
        <v>90307.10447761194</v>
      </c>
      <c r="AH19" s="1">
        <f t="shared" si="10"/>
        <v>87689.50724637682</v>
      </c>
    </row>
    <row r="20" spans="1:34" ht="12.75">
      <c r="A20" s="15" t="s">
        <v>21</v>
      </c>
      <c r="B20" s="38">
        <v>15895182</v>
      </c>
      <c r="C20" s="34">
        <v>0</v>
      </c>
      <c r="D20" s="19">
        <f t="shared" si="4"/>
        <v>15895182</v>
      </c>
      <c r="E20" s="16">
        <f t="shared" si="5"/>
        <v>127.89001848860327</v>
      </c>
      <c r="F20" s="16">
        <f t="shared" si="6"/>
        <v>128</v>
      </c>
      <c r="G20" s="16">
        <f t="shared" si="7"/>
        <v>128.105</v>
      </c>
      <c r="H20" s="17">
        <f t="shared" si="8"/>
        <v>128</v>
      </c>
      <c r="I20" s="17">
        <f>I101</f>
        <v>64</v>
      </c>
      <c r="J20" s="17">
        <f>J101</f>
        <v>0</v>
      </c>
      <c r="K20" s="18">
        <f t="shared" si="11"/>
        <v>128</v>
      </c>
      <c r="M20" s="1">
        <f t="shared" si="9"/>
        <v>135278.14468085105</v>
      </c>
      <c r="N20" s="1">
        <f t="shared" si="9"/>
        <v>134136.55696202532</v>
      </c>
      <c r="O20" s="1">
        <f t="shared" si="9"/>
        <v>133014.07531380752</v>
      </c>
      <c r="P20" s="1">
        <f t="shared" si="9"/>
        <v>131910.22406639004</v>
      </c>
      <c r="Q20" s="1">
        <f t="shared" si="9"/>
        <v>130824.54320987655</v>
      </c>
      <c r="R20" s="1">
        <f t="shared" si="9"/>
        <v>129756.58775510204</v>
      </c>
      <c r="S20" s="1">
        <f t="shared" si="9"/>
        <v>128705.92712550607</v>
      </c>
      <c r="T20" s="1">
        <f t="shared" si="9"/>
        <v>127672.14457831325</v>
      </c>
      <c r="U20" s="1">
        <f t="shared" si="9"/>
        <v>126654.83665338646</v>
      </c>
      <c r="V20" s="1">
        <f t="shared" si="9"/>
        <v>125653.61264822134</v>
      </c>
      <c r="W20" s="1">
        <f t="shared" si="10"/>
        <v>124668.09411764707</v>
      </c>
      <c r="X20" s="1">
        <f t="shared" si="10"/>
        <v>123697.91439688716</v>
      </c>
      <c r="Y20" s="1">
        <f t="shared" si="10"/>
        <v>122742.71814671815</v>
      </c>
      <c r="Z20" s="1">
        <f t="shared" si="10"/>
        <v>121802.16091954023</v>
      </c>
      <c r="AA20" s="1">
        <f t="shared" si="10"/>
        <v>120875.90874524714</v>
      </c>
      <c r="AB20" s="1">
        <f t="shared" si="10"/>
        <v>119963.63773584906</v>
      </c>
      <c r="AC20" s="1">
        <f t="shared" si="10"/>
        <v>119065.03370786516</v>
      </c>
      <c r="AD20" s="1">
        <f t="shared" si="10"/>
        <v>118179.79182156133</v>
      </c>
      <c r="AE20" s="1">
        <f t="shared" si="10"/>
        <v>117307.61623616236</v>
      </c>
      <c r="AF20" s="1">
        <f t="shared" si="10"/>
        <v>116448.21978021978</v>
      </c>
      <c r="AG20" s="1">
        <f t="shared" si="10"/>
        <v>115601.32363636364</v>
      </c>
      <c r="AH20" s="1">
        <f t="shared" si="10"/>
        <v>114766.6570397112</v>
      </c>
    </row>
    <row r="21" spans="1:34" ht="12.75">
      <c r="A21" s="15" t="s">
        <v>12</v>
      </c>
      <c r="B21" s="38">
        <v>4005278</v>
      </c>
      <c r="C21" s="34">
        <v>0</v>
      </c>
      <c r="D21" s="19">
        <f t="shared" si="4"/>
        <v>4005278</v>
      </c>
      <c r="E21" s="16">
        <f t="shared" si="5"/>
        <v>32.22580763604946</v>
      </c>
      <c r="F21" s="16">
        <f t="shared" si="6"/>
        <v>32</v>
      </c>
      <c r="G21" s="16">
        <f t="shared" si="7"/>
        <v>32.28</v>
      </c>
      <c r="H21" s="17">
        <f t="shared" si="8"/>
        <v>32</v>
      </c>
      <c r="I21" s="17">
        <f>I109</f>
        <v>16</v>
      </c>
      <c r="J21" s="17">
        <f>J109</f>
        <v>0</v>
      </c>
      <c r="K21" s="18">
        <f t="shared" si="11"/>
        <v>32</v>
      </c>
      <c r="M21" s="1">
        <f t="shared" si="9"/>
        <v>186292</v>
      </c>
      <c r="N21" s="1">
        <f t="shared" si="9"/>
        <v>178012.35555555555</v>
      </c>
      <c r="O21" s="1">
        <f t="shared" si="9"/>
        <v>170437.36170212767</v>
      </c>
      <c r="P21" s="1">
        <f t="shared" si="9"/>
        <v>163480.73469387754</v>
      </c>
      <c r="Q21" s="1">
        <f t="shared" si="9"/>
        <v>157069.72549019608</v>
      </c>
      <c r="R21" s="1">
        <f t="shared" si="9"/>
        <v>151142.56603773584</v>
      </c>
      <c r="S21" s="1">
        <f t="shared" si="9"/>
        <v>145646.47272727272</v>
      </c>
      <c r="T21" s="1">
        <f t="shared" si="9"/>
        <v>140536.0701754386</v>
      </c>
      <c r="U21" s="1">
        <f t="shared" si="9"/>
        <v>135772.13559322033</v>
      </c>
      <c r="V21" s="1">
        <f t="shared" si="9"/>
        <v>131320.59016393442</v>
      </c>
      <c r="W21" s="1">
        <f t="shared" si="10"/>
        <v>127151.68253968254</v>
      </c>
      <c r="X21" s="1">
        <f t="shared" si="10"/>
        <v>123239.32307692307</v>
      </c>
      <c r="Y21" s="1">
        <f t="shared" si="10"/>
        <v>119560.53731343284</v>
      </c>
      <c r="Z21" s="1">
        <f t="shared" si="10"/>
        <v>116095.01449275362</v>
      </c>
      <c r="AA21" s="1">
        <f t="shared" si="10"/>
        <v>112824.73239436619</v>
      </c>
      <c r="AB21" s="1">
        <f t="shared" si="10"/>
        <v>109733.64383561644</v>
      </c>
      <c r="AC21" s="1">
        <f t="shared" si="10"/>
        <v>106807.41333333333</v>
      </c>
      <c r="AD21" s="1">
        <f t="shared" si="10"/>
        <v>104033.1948051948</v>
      </c>
      <c r="AE21" s="1">
        <f t="shared" si="10"/>
        <v>101399.44303797468</v>
      </c>
      <c r="AF21" s="1">
        <f t="shared" si="10"/>
        <v>98895.75308641975</v>
      </c>
      <c r="AG21" s="1">
        <f t="shared" si="10"/>
        <v>96512.72289156627</v>
      </c>
      <c r="AH21" s="1">
        <f t="shared" si="10"/>
        <v>94241.83529411764</v>
      </c>
    </row>
    <row r="22" spans="1:34" ht="12.75">
      <c r="A22" s="15" t="s">
        <v>7</v>
      </c>
      <c r="B22" s="38">
        <v>5388350</v>
      </c>
      <c r="C22" s="34">
        <v>0</v>
      </c>
      <c r="D22" s="19">
        <f t="shared" si="4"/>
        <v>5388350</v>
      </c>
      <c r="E22" s="16">
        <f t="shared" si="5"/>
        <v>43.35377733473359</v>
      </c>
      <c r="F22" s="16">
        <f t="shared" si="6"/>
        <v>43</v>
      </c>
      <c r="G22" s="16">
        <f t="shared" si="7"/>
        <v>43.426</v>
      </c>
      <c r="H22" s="17">
        <f t="shared" si="8"/>
        <v>43</v>
      </c>
      <c r="I22" s="17">
        <f>I117</f>
        <v>22</v>
      </c>
      <c r="J22" s="17">
        <f>J117</f>
        <v>0</v>
      </c>
      <c r="K22" s="18">
        <f t="shared" si="11"/>
        <v>43</v>
      </c>
      <c r="M22" s="1">
        <f aca="true" t="shared" si="12" ref="M22:V27">ABS($D22/($F22-0.5+M$11))+$B$28*(M$11+$F22-0.5&lt;0)</f>
        <v>165795.38461538462</v>
      </c>
      <c r="N22" s="1">
        <f t="shared" si="12"/>
        <v>160846.26865671642</v>
      </c>
      <c r="O22" s="1">
        <f t="shared" si="12"/>
        <v>156184.0579710145</v>
      </c>
      <c r="P22" s="1">
        <f t="shared" si="12"/>
        <v>151784.50704225354</v>
      </c>
      <c r="Q22" s="1">
        <f t="shared" si="12"/>
        <v>147626.02739726027</v>
      </c>
      <c r="R22" s="1">
        <f t="shared" si="12"/>
        <v>143689.33333333334</v>
      </c>
      <c r="S22" s="1">
        <f t="shared" si="12"/>
        <v>139957.14285714287</v>
      </c>
      <c r="T22" s="1">
        <f t="shared" si="12"/>
        <v>136413.92405063292</v>
      </c>
      <c r="U22" s="1">
        <f t="shared" si="12"/>
        <v>133045.67901234567</v>
      </c>
      <c r="V22" s="1">
        <f t="shared" si="12"/>
        <v>129839.75903614458</v>
      </c>
      <c r="W22" s="1">
        <f aca="true" t="shared" si="13" ref="W22:AH27">ABS($D22/($F22-0.5+W$11))+$B$28*(W$11+$F22-0.5&lt;0)</f>
        <v>126784.70588235294</v>
      </c>
      <c r="X22" s="1">
        <f t="shared" si="13"/>
        <v>123870.11494252873</v>
      </c>
      <c r="Y22" s="1">
        <f t="shared" si="13"/>
        <v>121086.51685393258</v>
      </c>
      <c r="Z22" s="1">
        <f t="shared" si="13"/>
        <v>118425.27472527472</v>
      </c>
      <c r="AA22" s="1">
        <f t="shared" si="13"/>
        <v>115878.49462365592</v>
      </c>
      <c r="AB22" s="1">
        <f t="shared" si="13"/>
        <v>113438.94736842105</v>
      </c>
      <c r="AC22" s="1">
        <f t="shared" si="13"/>
        <v>111100</v>
      </c>
      <c r="AD22" s="1">
        <f t="shared" si="13"/>
        <v>108855.55555555556</v>
      </c>
      <c r="AE22" s="1">
        <f t="shared" si="13"/>
        <v>106700</v>
      </c>
      <c r="AF22" s="1">
        <f t="shared" si="13"/>
        <v>104628.15533980583</v>
      </c>
      <c r="AG22" s="1">
        <f t="shared" si="13"/>
        <v>102635.23809523809</v>
      </c>
      <c r="AH22" s="1">
        <f t="shared" si="13"/>
        <v>100716.82242990655</v>
      </c>
    </row>
    <row r="23" spans="1:34" ht="12.75">
      <c r="A23" s="15" t="s">
        <v>11</v>
      </c>
      <c r="B23" s="38">
        <v>2154202</v>
      </c>
      <c r="C23" s="34">
        <v>0</v>
      </c>
      <c r="D23" s="19">
        <f t="shared" si="4"/>
        <v>2154202</v>
      </c>
      <c r="E23" s="16">
        <f t="shared" si="5"/>
        <v>17.33235477317505</v>
      </c>
      <c r="F23" s="16">
        <f t="shared" si="6"/>
        <v>17</v>
      </c>
      <c r="G23" s="16">
        <f t="shared" si="7"/>
        <v>17.361</v>
      </c>
      <c r="H23" s="17">
        <f t="shared" si="8"/>
        <v>17</v>
      </c>
      <c r="I23" s="17">
        <f>I125</f>
        <v>9</v>
      </c>
      <c r="J23" s="17">
        <f>J125</f>
        <v>1</v>
      </c>
      <c r="K23" s="18">
        <f t="shared" si="11"/>
        <v>18</v>
      </c>
      <c r="M23" s="1">
        <f t="shared" si="12"/>
        <v>331415.6923076923</v>
      </c>
      <c r="N23" s="1">
        <f t="shared" si="12"/>
        <v>287226.93333333335</v>
      </c>
      <c r="O23" s="1">
        <f t="shared" si="12"/>
        <v>253435.5294117647</v>
      </c>
      <c r="P23" s="1">
        <f t="shared" si="12"/>
        <v>226758.1052631579</v>
      </c>
      <c r="Q23" s="1">
        <f t="shared" si="12"/>
        <v>205162.09523809524</v>
      </c>
      <c r="R23" s="1">
        <f t="shared" si="12"/>
        <v>187321.91304347827</v>
      </c>
      <c r="S23" s="1">
        <f t="shared" si="12"/>
        <v>172336.16</v>
      </c>
      <c r="T23" s="1">
        <f t="shared" si="12"/>
        <v>159570.5185185185</v>
      </c>
      <c r="U23" s="1">
        <f t="shared" si="12"/>
        <v>148565.6551724138</v>
      </c>
      <c r="V23" s="1">
        <f t="shared" si="12"/>
        <v>138980.7741935484</v>
      </c>
      <c r="W23" s="1">
        <f t="shared" si="13"/>
        <v>130557.69696969698</v>
      </c>
      <c r="X23" s="1">
        <f t="shared" si="13"/>
        <v>123097.25714285714</v>
      </c>
      <c r="Y23" s="1">
        <f t="shared" si="13"/>
        <v>116443.35135135135</v>
      </c>
      <c r="Z23" s="1">
        <f t="shared" si="13"/>
        <v>110471.89743589744</v>
      </c>
      <c r="AA23" s="1">
        <f t="shared" si="13"/>
        <v>105083.0243902439</v>
      </c>
      <c r="AB23" s="1">
        <f t="shared" si="13"/>
        <v>100195.44186046511</v>
      </c>
      <c r="AC23" s="1">
        <f t="shared" si="13"/>
        <v>95742.3111111111</v>
      </c>
      <c r="AD23" s="1">
        <f t="shared" si="13"/>
        <v>91668.17021276595</v>
      </c>
      <c r="AE23" s="1">
        <f t="shared" si="13"/>
        <v>87926.61224489796</v>
      </c>
      <c r="AF23" s="1">
        <f t="shared" si="13"/>
        <v>84478.50980392157</v>
      </c>
      <c r="AG23" s="1">
        <f t="shared" si="13"/>
        <v>81290.64150943396</v>
      </c>
      <c r="AH23" s="1">
        <f t="shared" si="13"/>
        <v>78334.61818181818</v>
      </c>
    </row>
    <row r="24" spans="1:34" ht="12.75">
      <c r="A24" s="15" t="s">
        <v>22</v>
      </c>
      <c r="B24" s="38">
        <v>3672888</v>
      </c>
      <c r="C24" s="34">
        <v>0</v>
      </c>
      <c r="D24" s="19">
        <f t="shared" si="4"/>
        <v>3672888</v>
      </c>
      <c r="E24" s="16">
        <f t="shared" si="5"/>
        <v>29.551452397749777</v>
      </c>
      <c r="F24" s="16">
        <f t="shared" si="6"/>
        <v>30</v>
      </c>
      <c r="G24" s="16">
        <f t="shared" si="7"/>
        <v>29.601</v>
      </c>
      <c r="H24" s="17">
        <f t="shared" si="8"/>
        <v>30</v>
      </c>
      <c r="I24" s="17">
        <f>I133</f>
        <v>15</v>
      </c>
      <c r="J24" s="17">
        <f>J133</f>
        <v>0</v>
      </c>
      <c r="K24" s="18">
        <f t="shared" si="11"/>
        <v>30</v>
      </c>
      <c r="M24" s="1">
        <f t="shared" si="12"/>
        <v>188353.23076923078</v>
      </c>
      <c r="N24" s="1">
        <f t="shared" si="12"/>
        <v>179165.26829268291</v>
      </c>
      <c r="O24" s="1">
        <f t="shared" si="12"/>
        <v>170832</v>
      </c>
      <c r="P24" s="1">
        <f t="shared" si="12"/>
        <v>163239.46666666667</v>
      </c>
      <c r="Q24" s="1">
        <f t="shared" si="12"/>
        <v>156293.10638297873</v>
      </c>
      <c r="R24" s="1">
        <f t="shared" si="12"/>
        <v>149913.79591836734</v>
      </c>
      <c r="S24" s="1">
        <f t="shared" si="12"/>
        <v>144034.82352941178</v>
      </c>
      <c r="T24" s="1">
        <f t="shared" si="12"/>
        <v>138599.54716981133</v>
      </c>
      <c r="U24" s="1">
        <f t="shared" si="12"/>
        <v>133559.56363636363</v>
      </c>
      <c r="V24" s="1">
        <f t="shared" si="12"/>
        <v>128873.26315789473</v>
      </c>
      <c r="W24" s="1">
        <f t="shared" si="13"/>
        <v>124504.67796610169</v>
      </c>
      <c r="X24" s="1">
        <f t="shared" si="13"/>
        <v>120422.55737704918</v>
      </c>
      <c r="Y24" s="1">
        <f t="shared" si="13"/>
        <v>116599.61904761905</v>
      </c>
      <c r="Z24" s="1">
        <f t="shared" si="13"/>
        <v>113011.93846153846</v>
      </c>
      <c r="AA24" s="1">
        <f t="shared" si="13"/>
        <v>109638.44776119402</v>
      </c>
      <c r="AB24" s="1">
        <f t="shared" si="13"/>
        <v>106460.52173913043</v>
      </c>
      <c r="AC24" s="1">
        <f t="shared" si="13"/>
        <v>103461.6338028169</v>
      </c>
      <c r="AD24" s="1">
        <f t="shared" si="13"/>
        <v>100627.06849315068</v>
      </c>
      <c r="AE24" s="1">
        <f t="shared" si="13"/>
        <v>97943.68</v>
      </c>
      <c r="AF24" s="1">
        <f t="shared" si="13"/>
        <v>95399.68831168831</v>
      </c>
      <c r="AG24" s="1">
        <f t="shared" si="13"/>
        <v>92984.50632911392</v>
      </c>
      <c r="AH24" s="1">
        <f t="shared" si="13"/>
        <v>90688.5925925926</v>
      </c>
    </row>
    <row r="25" spans="1:34" ht="12.75">
      <c r="A25" s="15" t="s">
        <v>13</v>
      </c>
      <c r="B25" s="38">
        <v>11353264</v>
      </c>
      <c r="C25" s="34">
        <v>0</v>
      </c>
      <c r="D25" s="19">
        <f t="shared" si="4"/>
        <v>11353264</v>
      </c>
      <c r="E25" s="16">
        <f t="shared" si="5"/>
        <v>91.34649372784746</v>
      </c>
      <c r="F25" s="16">
        <f>ROUND(E25,0)</f>
        <v>91</v>
      </c>
      <c r="G25" s="16">
        <f t="shared" si="7"/>
        <v>91.5</v>
      </c>
      <c r="H25" s="17">
        <f>ROUND(G25,0)</f>
        <v>92</v>
      </c>
      <c r="I25" s="17">
        <f>I141</f>
        <v>45</v>
      </c>
      <c r="J25" s="17">
        <f>J141</f>
        <v>0</v>
      </c>
      <c r="K25" s="18">
        <f t="shared" si="11"/>
        <v>92</v>
      </c>
      <c r="M25" s="1">
        <f t="shared" si="12"/>
        <v>141034.3354037267</v>
      </c>
      <c r="N25" s="1">
        <f t="shared" si="12"/>
        <v>139303.8527607362</v>
      </c>
      <c r="O25" s="1">
        <f t="shared" si="12"/>
        <v>137615.3212121212</v>
      </c>
      <c r="P25" s="1">
        <f t="shared" si="12"/>
        <v>135967.23353293413</v>
      </c>
      <c r="Q25" s="1">
        <f t="shared" si="12"/>
        <v>134358.15384615384</v>
      </c>
      <c r="R25" s="1">
        <f t="shared" si="12"/>
        <v>132786.7134502924</v>
      </c>
      <c r="S25" s="1">
        <f t="shared" si="12"/>
        <v>131251.60693641618</v>
      </c>
      <c r="T25" s="1">
        <f t="shared" si="12"/>
        <v>129751.58857142857</v>
      </c>
      <c r="U25" s="1">
        <f t="shared" si="12"/>
        <v>128285.46892655367</v>
      </c>
      <c r="V25" s="1">
        <f t="shared" si="12"/>
        <v>126852.11173184357</v>
      </c>
      <c r="W25" s="1">
        <f t="shared" si="13"/>
        <v>125450.43093922651</v>
      </c>
      <c r="X25" s="1">
        <f t="shared" si="13"/>
        <v>124079.38797814208</v>
      </c>
      <c r="Y25" s="1">
        <f t="shared" si="13"/>
        <v>122737.98918918919</v>
      </c>
      <c r="Z25" s="1">
        <f t="shared" si="13"/>
        <v>121425.28342245989</v>
      </c>
      <c r="AA25" s="1">
        <f t="shared" si="13"/>
        <v>120140.35978835978</v>
      </c>
      <c r="AB25" s="1">
        <f t="shared" si="13"/>
        <v>118882.34554973822</v>
      </c>
      <c r="AC25" s="1">
        <f t="shared" si="13"/>
        <v>117650.40414507771</v>
      </c>
      <c r="AD25" s="1">
        <f t="shared" si="13"/>
        <v>116443.73333333334</v>
      </c>
      <c r="AE25" s="1">
        <f t="shared" si="13"/>
        <v>115261.56345177664</v>
      </c>
      <c r="AF25" s="1">
        <f t="shared" si="13"/>
        <v>114103.15577889448</v>
      </c>
      <c r="AG25" s="1">
        <f t="shared" si="13"/>
        <v>112967.80099502488</v>
      </c>
      <c r="AH25" s="1">
        <f t="shared" si="13"/>
        <v>111854.81773399014</v>
      </c>
    </row>
    <row r="26" spans="1:34" ht="12.75">
      <c r="A26" s="15" t="s">
        <v>23</v>
      </c>
      <c r="B26" s="20">
        <v>9482902</v>
      </c>
      <c r="C26" s="34">
        <v>0</v>
      </c>
      <c r="D26" s="19">
        <f t="shared" si="4"/>
        <v>9482902</v>
      </c>
      <c r="E26" s="16">
        <f t="shared" si="5"/>
        <v>76.2978688828862</v>
      </c>
      <c r="F26" s="16">
        <f t="shared" si="6"/>
        <v>76</v>
      </c>
      <c r="G26" s="16">
        <f t="shared" si="7"/>
        <v>76.426</v>
      </c>
      <c r="H26" s="17">
        <f t="shared" si="8"/>
        <v>76</v>
      </c>
      <c r="I26" s="17">
        <f>I149</f>
        <v>38</v>
      </c>
      <c r="J26" s="17">
        <f>J149</f>
        <v>0</v>
      </c>
      <c r="K26" s="18">
        <f t="shared" si="11"/>
        <v>76</v>
      </c>
      <c r="M26" s="1">
        <f t="shared" si="12"/>
        <v>144777.12977099235</v>
      </c>
      <c r="N26" s="1">
        <f t="shared" si="12"/>
        <v>142600.03007518797</v>
      </c>
      <c r="O26" s="1">
        <f t="shared" si="12"/>
        <v>140487.43703703705</v>
      </c>
      <c r="P26" s="1">
        <f t="shared" si="12"/>
        <v>138436.52554744526</v>
      </c>
      <c r="Q26" s="1">
        <f t="shared" si="12"/>
        <v>136444.6330935252</v>
      </c>
      <c r="R26" s="1">
        <f t="shared" si="12"/>
        <v>134509.24822695035</v>
      </c>
      <c r="S26" s="1">
        <f t="shared" si="12"/>
        <v>132628</v>
      </c>
      <c r="T26" s="1">
        <f t="shared" si="12"/>
        <v>130798.64827586207</v>
      </c>
      <c r="U26" s="1">
        <f t="shared" si="12"/>
        <v>129019.07482993197</v>
      </c>
      <c r="V26" s="1">
        <f t="shared" si="12"/>
        <v>127287.27516778524</v>
      </c>
      <c r="W26" s="1">
        <f t="shared" si="13"/>
        <v>125601.35099337748</v>
      </c>
      <c r="X26" s="1">
        <f t="shared" si="13"/>
        <v>123959.50326797385</v>
      </c>
      <c r="Y26" s="1">
        <f t="shared" si="13"/>
        <v>122360.02580645161</v>
      </c>
      <c r="Z26" s="1">
        <f t="shared" si="13"/>
        <v>120801.29936305732</v>
      </c>
      <c r="AA26" s="1">
        <f t="shared" si="13"/>
        <v>119281.78616352202</v>
      </c>
      <c r="AB26" s="1">
        <f t="shared" si="13"/>
        <v>117800.0248447205</v>
      </c>
      <c r="AC26" s="1">
        <f t="shared" si="13"/>
        <v>116354.62576687116</v>
      </c>
      <c r="AD26" s="1">
        <f t="shared" si="13"/>
        <v>114944.26666666666</v>
      </c>
      <c r="AE26" s="1">
        <f t="shared" si="13"/>
        <v>113567.68862275449</v>
      </c>
      <c r="AF26" s="1">
        <f t="shared" si="13"/>
        <v>112223.69230769231</v>
      </c>
      <c r="AG26" s="1">
        <f t="shared" si="13"/>
        <v>110911.13450292397</v>
      </c>
      <c r="AH26" s="1">
        <f t="shared" si="13"/>
        <v>109628.92485549134</v>
      </c>
    </row>
    <row r="27" spans="1:34" ht="12.75">
      <c r="A27" s="15" t="s">
        <v>8</v>
      </c>
      <c r="B27" s="20">
        <v>919402</v>
      </c>
      <c r="C27" s="34">
        <v>0</v>
      </c>
      <c r="D27" s="19">
        <f t="shared" si="4"/>
        <v>919402</v>
      </c>
      <c r="E27" s="16">
        <f t="shared" si="5"/>
        <v>7.397357185243857</v>
      </c>
      <c r="F27" s="16">
        <f t="shared" si="6"/>
        <v>7</v>
      </c>
      <c r="G27" s="16">
        <f t="shared" si="7"/>
        <v>7.409</v>
      </c>
      <c r="H27" s="17">
        <f t="shared" si="8"/>
        <v>7</v>
      </c>
      <c r="I27" s="17">
        <f>I157</f>
        <v>4</v>
      </c>
      <c r="J27" s="17">
        <f>J157</f>
        <v>1</v>
      </c>
      <c r="K27" s="18">
        <f t="shared" si="11"/>
        <v>8</v>
      </c>
      <c r="M27" s="1">
        <f t="shared" si="12"/>
        <v>74586851.28571428</v>
      </c>
      <c r="N27" s="1">
        <f t="shared" si="12"/>
        <v>74691925.8</v>
      </c>
      <c r="O27" s="1">
        <f t="shared" si="12"/>
        <v>74937099.66666667</v>
      </c>
      <c r="P27" s="1">
        <f t="shared" si="12"/>
        <v>76162969</v>
      </c>
      <c r="Q27" s="1">
        <f t="shared" si="12"/>
        <v>1838804</v>
      </c>
      <c r="R27" s="1">
        <f t="shared" si="12"/>
        <v>612934.6666666666</v>
      </c>
      <c r="S27" s="1">
        <f t="shared" si="12"/>
        <v>367760.8</v>
      </c>
      <c r="T27" s="1">
        <f t="shared" si="12"/>
        <v>262686.28571428574</v>
      </c>
      <c r="U27" s="1">
        <f t="shared" si="12"/>
        <v>204311.55555555556</v>
      </c>
      <c r="V27" s="1">
        <f t="shared" si="12"/>
        <v>167164</v>
      </c>
      <c r="W27" s="1">
        <f t="shared" si="13"/>
        <v>141446.46153846153</v>
      </c>
      <c r="X27" s="1">
        <f t="shared" si="13"/>
        <v>122586.93333333333</v>
      </c>
      <c r="Y27" s="1">
        <f t="shared" si="13"/>
        <v>108164.94117647059</v>
      </c>
      <c r="Z27" s="1">
        <f t="shared" si="13"/>
        <v>96779.15789473684</v>
      </c>
      <c r="AA27" s="1">
        <f t="shared" si="13"/>
        <v>87562.09523809524</v>
      </c>
      <c r="AB27" s="1">
        <f t="shared" si="13"/>
        <v>79948</v>
      </c>
      <c r="AC27" s="1">
        <f t="shared" si="13"/>
        <v>73552.16</v>
      </c>
      <c r="AD27" s="1">
        <f t="shared" si="13"/>
        <v>68103.85185185185</v>
      </c>
      <c r="AE27" s="1">
        <f t="shared" si="13"/>
        <v>63407.03448275862</v>
      </c>
      <c r="AF27" s="1">
        <f t="shared" si="13"/>
        <v>59316.25806451613</v>
      </c>
      <c r="AG27" s="1">
        <f t="shared" si="13"/>
        <v>55721.333333333336</v>
      </c>
      <c r="AH27" s="1">
        <f t="shared" si="13"/>
        <v>52537.25714285715</v>
      </c>
    </row>
    <row r="28" spans="1:11" ht="12.75">
      <c r="A28" s="43" t="s">
        <v>3</v>
      </c>
      <c r="B28" s="44">
        <f>SUM(B12:B27)</f>
        <v>74324165</v>
      </c>
      <c r="C28" s="45">
        <f>SUM(C12:C27)</f>
        <v>0</v>
      </c>
      <c r="D28" s="46">
        <f>SUM(D12:D27)</f>
        <v>74324165</v>
      </c>
      <c r="E28" s="47">
        <v>598</v>
      </c>
      <c r="F28" s="47">
        <f aca="true" t="shared" si="14" ref="F28:K28">SUM(F12:F27)</f>
        <v>597</v>
      </c>
      <c r="G28" s="47"/>
      <c r="H28" s="43">
        <f t="shared" si="14"/>
        <v>598</v>
      </c>
      <c r="I28" s="43">
        <f t="shared" si="14"/>
        <v>299</v>
      </c>
      <c r="J28" s="43">
        <f t="shared" si="14"/>
        <v>4</v>
      </c>
      <c r="K28" s="43">
        <f t="shared" si="14"/>
        <v>602</v>
      </c>
    </row>
    <row r="29" spans="13:14" ht="12.75">
      <c r="M29" s="1">
        <f>SMALL(M12:AH27,16*11+F28-E28)+0.00001</f>
        <v>124013.69231769232</v>
      </c>
      <c r="N29" s="1">
        <f>IF(AND(M29&lt;=ROUND(D28/E28,0),M30&gt;=ROUND(D28/E28,0)),ROUND(D28/E28,0),IF(ROUND(D28/E28,0)&lt;M29,IF(ROUNDUP(M29,0)&lt;=ROUNDDOWN(M30,0),ROUNDUP(M29,0),IF(ROUNDUP(M29,1)&lt;=ROUNDDOWN(M30,1),ROUNDUP(M29,1),IF(ROUNDUP(M29,2)&lt;=ROUNDDOWN(M30,2),ROUNDUP(M29,2),IF(ROUNDUP(M29,3)&lt;=ROUNDDOWN(M30,3),ROUNDUP(M29,3),ROUNDUP(M29,4))))),IF(ROUNDUP(M29,0)&lt;=ROUNDDOWN(M30,0),ROUNDDOWN(M30,0),IF(ROUNDUP(M29,1)&lt;=ROUNDDOWN(M30,1),ROUNDDOWN(M30,1),IF(ROUNDUP(M29,2)&lt;=ROUNDDOWN(M30,2),ROUNDDOWN(M30,2),IF(ROUNDUP(M29,3)&lt;=ROUNDDOWN(M30,3),ROUNDDOWN(M30,3),ROUNDDOWN(M30,4)))))))</f>
        <v>124079</v>
      </c>
    </row>
    <row r="30" ht="12.75">
      <c r="M30" s="1">
        <f>SMALL(M12:AH27,16*11+1+F28-E28)-0.00001</f>
        <v>124079.38796814208</v>
      </c>
    </row>
    <row r="31" spans="1:11" ht="11.25">
      <c r="A31" s="25"/>
      <c r="B31" s="25"/>
      <c r="C31" s="25"/>
      <c r="D31" s="35"/>
      <c r="E31" s="25"/>
      <c r="F31" s="8"/>
      <c r="G31" s="8"/>
      <c r="H31" s="8"/>
      <c r="I31" s="8"/>
      <c r="J31" s="8"/>
      <c r="K31" s="8"/>
    </row>
    <row r="32" spans="1:34" ht="24" customHeight="1">
      <c r="A32" s="11" t="s">
        <v>32</v>
      </c>
      <c r="B32" s="11" t="s">
        <v>16</v>
      </c>
      <c r="C32" s="12" t="s">
        <v>14</v>
      </c>
      <c r="D32" s="11" t="s">
        <v>15</v>
      </c>
      <c r="E32" s="29" t="s">
        <v>30</v>
      </c>
      <c r="F32" s="29" t="s">
        <v>44</v>
      </c>
      <c r="G32" s="29" t="str">
        <f>"Divisor "&amp;N38</f>
        <v>Divisor 61254</v>
      </c>
      <c r="H32" s="14" t="s">
        <v>17</v>
      </c>
      <c r="I32" s="11" t="s">
        <v>18</v>
      </c>
      <c r="J32" s="11" t="s">
        <v>19</v>
      </c>
      <c r="K32" s="11" t="s">
        <v>26</v>
      </c>
      <c r="M32" s="1">
        <v>-10</v>
      </c>
      <c r="N32" s="1">
        <v>-9</v>
      </c>
      <c r="O32" s="1">
        <v>-8</v>
      </c>
      <c r="P32" s="1">
        <v>-7</v>
      </c>
      <c r="Q32" s="1">
        <v>-6</v>
      </c>
      <c r="R32" s="1">
        <v>-5</v>
      </c>
      <c r="S32" s="1">
        <v>-4</v>
      </c>
      <c r="T32" s="1">
        <v>-3</v>
      </c>
      <c r="U32" s="1">
        <v>-2</v>
      </c>
      <c r="V32" s="1">
        <v>-1</v>
      </c>
      <c r="W32" s="1">
        <v>0</v>
      </c>
      <c r="X32" s="1">
        <v>1</v>
      </c>
      <c r="Y32" s="1">
        <v>2</v>
      </c>
      <c r="Z32" s="1">
        <v>3</v>
      </c>
      <c r="AA32" s="1">
        <v>4</v>
      </c>
      <c r="AB32" s="1">
        <v>5</v>
      </c>
      <c r="AC32" s="1">
        <v>6</v>
      </c>
      <c r="AD32" s="1">
        <v>7</v>
      </c>
      <c r="AE32" s="1">
        <v>8</v>
      </c>
      <c r="AF32" s="1">
        <v>9</v>
      </c>
      <c r="AG32" s="1">
        <v>10</v>
      </c>
      <c r="AH32" s="1">
        <v>11</v>
      </c>
    </row>
    <row r="33" spans="1:34" ht="12.75">
      <c r="A33" s="15" t="s">
        <v>0</v>
      </c>
      <c r="B33" s="38">
        <v>638756</v>
      </c>
      <c r="C33" s="34">
        <v>0</v>
      </c>
      <c r="D33" s="19">
        <f>B33+C33</f>
        <v>638756</v>
      </c>
      <c r="E33" s="16">
        <f>D33*E37/D37</f>
        <v>10.111298428904982</v>
      </c>
      <c r="F33" s="16">
        <f>ROUND(E33,0)</f>
        <v>10</v>
      </c>
      <c r="G33" s="16">
        <f>TRUNC(D33/N38,3)</f>
        <v>10.427</v>
      </c>
      <c r="H33" s="17">
        <f>ROUND(G33,0)</f>
        <v>10</v>
      </c>
      <c r="I33" s="17">
        <v>9</v>
      </c>
      <c r="J33" s="17">
        <f>IF(I33&gt;H33,I33-H33,0)</f>
        <v>0</v>
      </c>
      <c r="K33" s="18">
        <f>H33+J33</f>
        <v>10</v>
      </c>
      <c r="M33" s="1">
        <f aca="true" t="shared" si="15" ref="M33:AH33">ABS($D33/($F33-0.5+M$32))+$B37*(M$32+$F33-0.5&lt;0)</f>
        <v>2667307</v>
      </c>
      <c r="N33" s="1">
        <f t="shared" si="15"/>
        <v>1277512</v>
      </c>
      <c r="O33" s="1">
        <f t="shared" si="15"/>
        <v>425837.3333333333</v>
      </c>
      <c r="P33" s="1">
        <f t="shared" si="15"/>
        <v>255502.4</v>
      </c>
      <c r="Q33" s="1">
        <f t="shared" si="15"/>
        <v>182501.7142857143</v>
      </c>
      <c r="R33" s="1">
        <f t="shared" si="15"/>
        <v>141945.77777777778</v>
      </c>
      <c r="S33" s="1">
        <f t="shared" si="15"/>
        <v>116137.45454545454</v>
      </c>
      <c r="T33" s="1">
        <f t="shared" si="15"/>
        <v>98270.15384615384</v>
      </c>
      <c r="U33" s="1">
        <f t="shared" si="15"/>
        <v>85167.46666666666</v>
      </c>
      <c r="V33" s="1">
        <f t="shared" si="15"/>
        <v>75147.76470588235</v>
      </c>
      <c r="W33" s="1">
        <f t="shared" si="15"/>
        <v>67237.47368421052</v>
      </c>
      <c r="X33" s="1">
        <f t="shared" si="15"/>
        <v>60833.90476190476</v>
      </c>
      <c r="Y33" s="1">
        <f t="shared" si="15"/>
        <v>55544</v>
      </c>
      <c r="Z33" s="1">
        <f t="shared" si="15"/>
        <v>51100.48</v>
      </c>
      <c r="AA33" s="1">
        <f t="shared" si="15"/>
        <v>47315.25925925926</v>
      </c>
      <c r="AB33" s="1">
        <f t="shared" si="15"/>
        <v>44052.137931034486</v>
      </c>
      <c r="AC33" s="1">
        <f t="shared" si="15"/>
        <v>41210.06451612903</v>
      </c>
      <c r="AD33" s="1">
        <f t="shared" si="15"/>
        <v>38712.48484848485</v>
      </c>
      <c r="AE33" s="1">
        <f t="shared" si="15"/>
        <v>36500.34285714286</v>
      </c>
      <c r="AF33" s="1">
        <f t="shared" si="15"/>
        <v>34527.35135135135</v>
      </c>
      <c r="AG33" s="1">
        <f t="shared" si="15"/>
        <v>32756.71794871795</v>
      </c>
      <c r="AH33" s="1">
        <f t="shared" si="15"/>
        <v>31158.829268292684</v>
      </c>
    </row>
    <row r="34" spans="1:34" ht="12.75">
      <c r="A34" s="15" t="s">
        <v>1</v>
      </c>
      <c r="B34" s="38">
        <v>513725</v>
      </c>
      <c r="C34" s="34">
        <v>0</v>
      </c>
      <c r="D34" s="19">
        <f>B34+C34</f>
        <v>513725</v>
      </c>
      <c r="E34" s="16">
        <f>D34*E37/D37</f>
        <v>8.132098618861056</v>
      </c>
      <c r="F34" s="16">
        <f>ROUND(E34,0)</f>
        <v>8</v>
      </c>
      <c r="G34" s="16">
        <f>TRUNC(D34/N38,3)</f>
        <v>8.386</v>
      </c>
      <c r="H34" s="17">
        <f>ROUND(G34,0)</f>
        <v>8</v>
      </c>
      <c r="I34" s="17">
        <v>2</v>
      </c>
      <c r="J34" s="17">
        <f>IF(I34&gt;H34,I34-H34,0)</f>
        <v>0</v>
      </c>
      <c r="K34" s="18">
        <f>H34+J34</f>
        <v>8</v>
      </c>
      <c r="M34" s="1">
        <f aca="true" t="shared" si="16" ref="M34:AH34">ABS($D34/($F34-0.5+M$32))+$B37*(M$32+$F34-0.5&lt;0)</f>
        <v>1595285</v>
      </c>
      <c r="N34" s="1">
        <f t="shared" si="16"/>
        <v>1732278.3333333333</v>
      </c>
      <c r="O34" s="1">
        <f t="shared" si="16"/>
        <v>2417245</v>
      </c>
      <c r="P34" s="1">
        <f t="shared" si="16"/>
        <v>1027450</v>
      </c>
      <c r="Q34" s="1">
        <f t="shared" si="16"/>
        <v>342483.3333333333</v>
      </c>
      <c r="R34" s="1">
        <f t="shared" si="16"/>
        <v>205490</v>
      </c>
      <c r="S34" s="1">
        <f t="shared" si="16"/>
        <v>146778.57142857142</v>
      </c>
      <c r="T34" s="1">
        <f t="shared" si="16"/>
        <v>114161.11111111111</v>
      </c>
      <c r="U34" s="1">
        <f t="shared" si="16"/>
        <v>93404.54545454546</v>
      </c>
      <c r="V34" s="1">
        <f t="shared" si="16"/>
        <v>79034.61538461539</v>
      </c>
      <c r="W34" s="1">
        <f t="shared" si="16"/>
        <v>68496.66666666667</v>
      </c>
      <c r="X34" s="1">
        <f t="shared" si="16"/>
        <v>60438.23529411765</v>
      </c>
      <c r="Y34" s="1">
        <f t="shared" si="16"/>
        <v>54076.31578947369</v>
      </c>
      <c r="Z34" s="1">
        <f t="shared" si="16"/>
        <v>48926.19047619047</v>
      </c>
      <c r="AA34" s="1">
        <f t="shared" si="16"/>
        <v>44671.739130434784</v>
      </c>
      <c r="AB34" s="1">
        <f t="shared" si="16"/>
        <v>41098</v>
      </c>
      <c r="AC34" s="1">
        <f t="shared" si="16"/>
        <v>38053.7037037037</v>
      </c>
      <c r="AD34" s="1">
        <f t="shared" si="16"/>
        <v>35429.31034482759</v>
      </c>
      <c r="AE34" s="1">
        <f t="shared" si="16"/>
        <v>33143.54838709677</v>
      </c>
      <c r="AF34" s="1">
        <f t="shared" si="16"/>
        <v>31134.848484848484</v>
      </c>
      <c r="AG34" s="1">
        <f t="shared" si="16"/>
        <v>29355.714285714286</v>
      </c>
      <c r="AH34" s="1">
        <f t="shared" si="16"/>
        <v>27768.91891891892</v>
      </c>
    </row>
    <row r="35" spans="1:34" ht="12.75">
      <c r="A35" s="15" t="s">
        <v>27</v>
      </c>
      <c r="B35" s="38">
        <v>153137</v>
      </c>
      <c r="C35" s="34">
        <v>0</v>
      </c>
      <c r="D35" s="19">
        <f>B35+C35</f>
        <v>153137</v>
      </c>
      <c r="E35" s="16">
        <f>D35*E37/D37</f>
        <v>2.4241085915548695</v>
      </c>
      <c r="F35" s="16">
        <f>ROUND(E35,0)</f>
        <v>2</v>
      </c>
      <c r="G35" s="16">
        <f>TRUNC(D35/N38,3)</f>
        <v>2.5</v>
      </c>
      <c r="H35" s="17">
        <f>ROUND(G35,0)</f>
        <v>3</v>
      </c>
      <c r="I35" s="17">
        <v>0</v>
      </c>
      <c r="J35" s="17">
        <f>IF(I35&gt;H35,I35-H35,0)</f>
        <v>0</v>
      </c>
      <c r="K35" s="18">
        <f>H35+J35</f>
        <v>3</v>
      </c>
      <c r="M35" s="1">
        <f aca="true" t="shared" si="17" ref="M35:AH35">ABS($D35/($F35-0.5+M$32))+$B37*(M$32+$F35-0.5&lt;0)</f>
        <v>1407811.1176470588</v>
      </c>
      <c r="N35" s="1">
        <f t="shared" si="17"/>
        <v>1410213.2666666666</v>
      </c>
      <c r="O35" s="1">
        <f t="shared" si="17"/>
        <v>1413354.5384615385</v>
      </c>
      <c r="P35" s="1">
        <f t="shared" si="17"/>
        <v>1417638.0909090908</v>
      </c>
      <c r="Q35" s="1">
        <f t="shared" si="17"/>
        <v>1423825.4444444445</v>
      </c>
      <c r="R35" s="1">
        <f t="shared" si="17"/>
        <v>1433548.4285714286</v>
      </c>
      <c r="S35" s="1">
        <f t="shared" si="17"/>
        <v>1451049.8</v>
      </c>
      <c r="T35" s="1">
        <f t="shared" si="17"/>
        <v>1491886.3333333333</v>
      </c>
      <c r="U35" s="1">
        <f t="shared" si="17"/>
        <v>1696069</v>
      </c>
      <c r="V35" s="1">
        <f t="shared" si="17"/>
        <v>306274</v>
      </c>
      <c r="W35" s="1">
        <f t="shared" si="17"/>
        <v>102091.33333333333</v>
      </c>
      <c r="X35" s="1">
        <f t="shared" si="17"/>
        <v>61254.8</v>
      </c>
      <c r="Y35" s="1">
        <f t="shared" si="17"/>
        <v>43753.42857142857</v>
      </c>
      <c r="Z35" s="1">
        <f t="shared" si="17"/>
        <v>34030.444444444445</v>
      </c>
      <c r="AA35" s="1">
        <f t="shared" si="17"/>
        <v>27843.090909090908</v>
      </c>
      <c r="AB35" s="1">
        <f t="shared" si="17"/>
        <v>23559.53846153846</v>
      </c>
      <c r="AC35" s="1">
        <f t="shared" si="17"/>
        <v>20418.266666666666</v>
      </c>
      <c r="AD35" s="1">
        <f t="shared" si="17"/>
        <v>18016.117647058825</v>
      </c>
      <c r="AE35" s="1">
        <f t="shared" si="17"/>
        <v>16119.684210526315</v>
      </c>
      <c r="AF35" s="1">
        <f t="shared" si="17"/>
        <v>14584.47619047619</v>
      </c>
      <c r="AG35" s="1">
        <f t="shared" si="17"/>
        <v>13316.260869565218</v>
      </c>
      <c r="AH35" s="1">
        <f t="shared" si="17"/>
        <v>12250.96</v>
      </c>
    </row>
    <row r="36" spans="1:34" ht="12.75">
      <c r="A36" s="15" t="s">
        <v>29</v>
      </c>
      <c r="B36" s="38">
        <v>84177</v>
      </c>
      <c r="C36" s="34">
        <v>0</v>
      </c>
      <c r="D36" s="19">
        <f>B36+C36</f>
        <v>84177</v>
      </c>
      <c r="E36" s="16">
        <f>D36*E37/D37</f>
        <v>1.3324943606790929</v>
      </c>
      <c r="F36" s="16">
        <f>ROUND(E36,0)</f>
        <v>1</v>
      </c>
      <c r="G36" s="16">
        <f>TRUNC(D36/N38,3)</f>
        <v>1.374</v>
      </c>
      <c r="H36" s="17">
        <f>ROUND(G36,0)</f>
        <v>1</v>
      </c>
      <c r="I36" s="17">
        <v>0</v>
      </c>
      <c r="J36" s="17">
        <f>IF(I36&gt;H36,I36-H36,0)</f>
        <v>0</v>
      </c>
      <c r="K36" s="18">
        <f>H36+J36</f>
        <v>1</v>
      </c>
      <c r="M36" s="1">
        <f>ABS($D36/($F36-0.5+M$32))+$B37*(M$32+$F36-0.5&lt;0)</f>
        <v>1398655.7368421052</v>
      </c>
      <c r="N36" s="1">
        <f aca="true" t="shared" si="18" ref="N36:AH36">ABS($D36/($F36-0.5+N$32))+$B37*(N$32+$F36-0.5&lt;0)</f>
        <v>1399698.1764705882</v>
      </c>
      <c r="O36" s="1">
        <f t="shared" si="18"/>
        <v>1401018.6</v>
      </c>
      <c r="P36" s="1">
        <f t="shared" si="18"/>
        <v>1402745.3076923077</v>
      </c>
      <c r="Q36" s="1">
        <f t="shared" si="18"/>
        <v>1405099.9090909092</v>
      </c>
      <c r="R36" s="1">
        <f t="shared" si="18"/>
        <v>1408501</v>
      </c>
      <c r="S36" s="1">
        <f t="shared" si="18"/>
        <v>1413845.5714285714</v>
      </c>
      <c r="T36" s="1">
        <f t="shared" si="18"/>
        <v>1423465.8</v>
      </c>
      <c r="U36" s="1">
        <f t="shared" si="18"/>
        <v>1445913</v>
      </c>
      <c r="V36" s="1">
        <f t="shared" si="18"/>
        <v>1558149</v>
      </c>
      <c r="W36" s="1">
        <f t="shared" si="18"/>
        <v>168354</v>
      </c>
      <c r="X36" s="1">
        <f t="shared" si="18"/>
        <v>56118</v>
      </c>
      <c r="Y36" s="1">
        <f t="shared" si="18"/>
        <v>33670.8</v>
      </c>
      <c r="Z36" s="1">
        <f t="shared" si="18"/>
        <v>24050.571428571428</v>
      </c>
      <c r="AA36" s="1">
        <f t="shared" si="18"/>
        <v>18706</v>
      </c>
      <c r="AB36" s="1">
        <f t="shared" si="18"/>
        <v>15304.90909090909</v>
      </c>
      <c r="AC36" s="1">
        <f t="shared" si="18"/>
        <v>12950.307692307691</v>
      </c>
      <c r="AD36" s="1">
        <f t="shared" si="18"/>
        <v>11223.6</v>
      </c>
      <c r="AE36" s="1">
        <f t="shared" si="18"/>
        <v>9903.176470588236</v>
      </c>
      <c r="AF36" s="1">
        <f t="shared" si="18"/>
        <v>8860.736842105263</v>
      </c>
      <c r="AG36" s="1">
        <f t="shared" si="18"/>
        <v>8016.857142857143</v>
      </c>
      <c r="AH36" s="1">
        <f t="shared" si="18"/>
        <v>7319.739130434783</v>
      </c>
    </row>
    <row r="37" spans="1:11" ht="12.75">
      <c r="A37" s="43" t="s">
        <v>3</v>
      </c>
      <c r="B37" s="46">
        <f>SUM(B33:B36)</f>
        <v>1389795</v>
      </c>
      <c r="C37" s="45">
        <f>SUM(C33:C36)</f>
        <v>0</v>
      </c>
      <c r="D37" s="46">
        <f>SUM(D33:D36)</f>
        <v>1389795</v>
      </c>
      <c r="E37" s="47">
        <f>H12</f>
        <v>22</v>
      </c>
      <c r="F37" s="47">
        <f>SUM(F33:F36)</f>
        <v>21</v>
      </c>
      <c r="G37" s="47"/>
      <c r="H37" s="43">
        <f>SUM(H33:H36)</f>
        <v>22</v>
      </c>
      <c r="I37" s="43">
        <f>SUM(I33:I36)</f>
        <v>11</v>
      </c>
      <c r="J37" s="43">
        <f>SUM(J33:J36)</f>
        <v>0</v>
      </c>
      <c r="K37" s="43">
        <f>SUM(K33:K36)</f>
        <v>22</v>
      </c>
    </row>
    <row r="38" spans="13:14" ht="12.75">
      <c r="M38" s="1">
        <f>SMALL(M33:AH36,4*11+F37-E37)+0.00001</f>
        <v>60833.90477190477</v>
      </c>
      <c r="N38" s="1">
        <f>IF(AND(M38&lt;=ROUND(D37/E37,0),M39&gt;=ROUND(D37/E37,0)),ROUND(D37/E37,0),IF(ROUND(D37/E37,0)&lt;M38,IF(ROUNDUP(M38,0)&lt;=ROUNDDOWN(M39,0),ROUNDUP(M38,0),IF(ROUNDUP(M38,1)&lt;=ROUNDDOWN(M39,1),ROUNDUP(M38,1),IF(ROUNDUP(M38,2)&lt;=ROUNDDOWN(M39,2),ROUNDUP(M38,2),IF(ROUNDUP(M38,3)&lt;=ROUNDDOWN(M39,3),ROUNDUP(M38,3),ROUNDUP(M38,4))))),IF(ROUNDUP(M38,0)&lt;=ROUNDDOWN(M39,0),ROUNDDOWN(M39,0),IF(ROUNDUP(M38,1)&lt;=ROUNDDOWN(M39,1),ROUNDDOWN(M39,1),IF(ROUNDUP(M38,2)&lt;=ROUNDDOWN(M39,2),ROUNDDOWN(M39,2),IF(ROUNDUP(M38,3)&lt;=ROUNDDOWN(M39,3),ROUNDDOWN(M39,3),ROUNDDOWN(M39,4)))))))</f>
        <v>61254</v>
      </c>
    </row>
    <row r="39" ht="12.75">
      <c r="M39" s="1">
        <f>SMALL(M33:AH36,4*11+1+F37-E37)-0.00001</f>
        <v>61254.79999</v>
      </c>
    </row>
    <row r="40" spans="1:34" ht="24" customHeight="1">
      <c r="A40" s="11" t="s">
        <v>33</v>
      </c>
      <c r="B40" s="11" t="s">
        <v>16</v>
      </c>
      <c r="C40" s="12" t="s">
        <v>14</v>
      </c>
      <c r="D40" s="11" t="s">
        <v>15</v>
      </c>
      <c r="E40" s="29" t="s">
        <v>30</v>
      </c>
      <c r="F40" s="29" t="s">
        <v>44</v>
      </c>
      <c r="G40" s="29" t="str">
        <f>"Divisor "&amp;N46</f>
        <v>Divisor 57544</v>
      </c>
      <c r="H40" s="14" t="s">
        <v>17</v>
      </c>
      <c r="I40" s="11" t="s">
        <v>18</v>
      </c>
      <c r="J40" s="11" t="s">
        <v>19</v>
      </c>
      <c r="K40" s="11" t="s">
        <v>26</v>
      </c>
      <c r="M40" s="1">
        <v>-10</v>
      </c>
      <c r="N40" s="1">
        <v>-9</v>
      </c>
      <c r="O40" s="1">
        <v>-8</v>
      </c>
      <c r="P40" s="1">
        <v>-7</v>
      </c>
      <c r="Q40" s="1">
        <v>-6</v>
      </c>
      <c r="R40" s="1">
        <v>-5</v>
      </c>
      <c r="S40" s="1">
        <v>-4</v>
      </c>
      <c r="T40" s="1">
        <v>-3</v>
      </c>
      <c r="U40" s="1">
        <v>-2</v>
      </c>
      <c r="V40" s="1">
        <v>-1</v>
      </c>
      <c r="W40" s="1">
        <v>0</v>
      </c>
      <c r="X40" s="1">
        <v>1</v>
      </c>
      <c r="Y40" s="1">
        <v>2</v>
      </c>
      <c r="Z40" s="1">
        <v>3</v>
      </c>
      <c r="AA40" s="1">
        <v>4</v>
      </c>
      <c r="AB40" s="1">
        <v>5</v>
      </c>
      <c r="AC40" s="1">
        <v>6</v>
      </c>
      <c r="AD40" s="1">
        <v>7</v>
      </c>
      <c r="AE40" s="1">
        <v>8</v>
      </c>
      <c r="AF40" s="1">
        <v>9</v>
      </c>
      <c r="AG40" s="1">
        <v>10</v>
      </c>
      <c r="AH40" s="1">
        <v>11</v>
      </c>
    </row>
    <row r="41" spans="1:34" ht="12.75">
      <c r="A41" s="15" t="s">
        <v>0</v>
      </c>
      <c r="B41" s="38">
        <v>369048</v>
      </c>
      <c r="C41" s="34">
        <v>0</v>
      </c>
      <c r="D41" s="19">
        <f>B41+C41</f>
        <v>369048</v>
      </c>
      <c r="E41" s="16">
        <f>D41*E45/D45</f>
        <v>6.413369943293773</v>
      </c>
      <c r="F41" s="16">
        <f>ROUND(E41,0)</f>
        <v>6</v>
      </c>
      <c r="G41" s="16">
        <f>TRUNC(D41/N46,3)</f>
        <v>6.413</v>
      </c>
      <c r="H41" s="17">
        <f>ROUND(G41,0)</f>
        <v>6</v>
      </c>
      <c r="I41" s="17">
        <v>6</v>
      </c>
      <c r="J41" s="17">
        <f>IF(I41&gt;H41,I41-H41,0)</f>
        <v>0</v>
      </c>
      <c r="K41" s="18">
        <f>H41+J41</f>
        <v>6</v>
      </c>
      <c r="M41" s="1">
        <f aca="true" t="shared" si="19" ref="M41:AH41">ABS($D41/($F41-0.5+M$32))+$B45*(M$32+$F41-0.5&lt;0)</f>
        <v>830076.6666666666</v>
      </c>
      <c r="N41" s="1">
        <f t="shared" si="19"/>
        <v>853508.2857142857</v>
      </c>
      <c r="O41" s="1">
        <f t="shared" si="19"/>
        <v>895685.2</v>
      </c>
      <c r="P41" s="1">
        <f t="shared" si="19"/>
        <v>994098</v>
      </c>
      <c r="Q41" s="1">
        <f t="shared" si="19"/>
        <v>1486162</v>
      </c>
      <c r="R41" s="1">
        <f t="shared" si="19"/>
        <v>738096</v>
      </c>
      <c r="S41" s="1">
        <f t="shared" si="19"/>
        <v>246032</v>
      </c>
      <c r="T41" s="1">
        <f t="shared" si="19"/>
        <v>147619.2</v>
      </c>
      <c r="U41" s="1">
        <f t="shared" si="19"/>
        <v>105442.28571428571</v>
      </c>
      <c r="V41" s="1">
        <f t="shared" si="19"/>
        <v>82010.66666666667</v>
      </c>
      <c r="W41" s="1">
        <f t="shared" si="19"/>
        <v>67099.63636363637</v>
      </c>
      <c r="X41" s="1">
        <f t="shared" si="19"/>
        <v>56776.61538461538</v>
      </c>
      <c r="Y41" s="1">
        <f t="shared" si="19"/>
        <v>49206.4</v>
      </c>
      <c r="Z41" s="1">
        <f t="shared" si="19"/>
        <v>43417.41176470588</v>
      </c>
      <c r="AA41" s="1">
        <f t="shared" si="19"/>
        <v>38847.15789473684</v>
      </c>
      <c r="AB41" s="1">
        <f t="shared" si="19"/>
        <v>35147.42857142857</v>
      </c>
      <c r="AC41" s="1">
        <f t="shared" si="19"/>
        <v>32091.130434782608</v>
      </c>
      <c r="AD41" s="1">
        <f t="shared" si="19"/>
        <v>29523.84</v>
      </c>
      <c r="AE41" s="1">
        <f t="shared" si="19"/>
        <v>27336.88888888889</v>
      </c>
      <c r="AF41" s="1">
        <f t="shared" si="19"/>
        <v>25451.58620689655</v>
      </c>
      <c r="AG41" s="1">
        <f t="shared" si="19"/>
        <v>23809.548387096773</v>
      </c>
      <c r="AH41" s="1">
        <f t="shared" si="19"/>
        <v>22366.545454545456</v>
      </c>
    </row>
    <row r="42" spans="1:34" ht="12.75">
      <c r="A42" s="15" t="s">
        <v>1</v>
      </c>
      <c r="B42" s="38">
        <v>154431</v>
      </c>
      <c r="C42" s="34">
        <v>0</v>
      </c>
      <c r="D42" s="19">
        <f>B42+C42</f>
        <v>154431</v>
      </c>
      <c r="E42" s="16">
        <f>D42*E45/D45</f>
        <v>2.6837244307320476</v>
      </c>
      <c r="F42" s="16">
        <f>ROUND(E42,0)</f>
        <v>3</v>
      </c>
      <c r="G42" s="16">
        <f>TRUNC(D42/N46,3)</f>
        <v>2.683</v>
      </c>
      <c r="H42" s="17">
        <f>ROUND(G42,0)</f>
        <v>3</v>
      </c>
      <c r="I42" s="17">
        <v>0</v>
      </c>
      <c r="J42" s="17">
        <f>IF(I42&gt;H42,I42-H42,0)</f>
        <v>0</v>
      </c>
      <c r="K42" s="18">
        <f>H42+J42</f>
        <v>3</v>
      </c>
      <c r="M42" s="1">
        <f aca="true" t="shared" si="20" ref="M42:AH42">ABS($D42/($F42-0.5+M$32))+$B45*(M$32+$F42-0.5&lt;0)</f>
        <v>768656.8</v>
      </c>
      <c r="N42" s="1">
        <f t="shared" si="20"/>
        <v>771824.6153846154</v>
      </c>
      <c r="O42" s="1">
        <f t="shared" si="20"/>
        <v>776144.3636363636</v>
      </c>
      <c r="P42" s="1">
        <f t="shared" si="20"/>
        <v>782384</v>
      </c>
      <c r="Q42" s="1">
        <f t="shared" si="20"/>
        <v>792189.1428571428</v>
      </c>
      <c r="R42" s="1">
        <f t="shared" si="20"/>
        <v>809838.4</v>
      </c>
      <c r="S42" s="1">
        <f t="shared" si="20"/>
        <v>851020</v>
      </c>
      <c r="T42" s="1">
        <f t="shared" si="20"/>
        <v>1056928</v>
      </c>
      <c r="U42" s="1">
        <f t="shared" si="20"/>
        <v>308862</v>
      </c>
      <c r="V42" s="1">
        <f t="shared" si="20"/>
        <v>102954</v>
      </c>
      <c r="W42" s="1">
        <f t="shared" si="20"/>
        <v>61772.4</v>
      </c>
      <c r="X42" s="1">
        <f t="shared" si="20"/>
        <v>44123.142857142855</v>
      </c>
      <c r="Y42" s="1">
        <f t="shared" si="20"/>
        <v>34318</v>
      </c>
      <c r="Z42" s="1">
        <f t="shared" si="20"/>
        <v>28078.363636363636</v>
      </c>
      <c r="AA42" s="1">
        <f t="shared" si="20"/>
        <v>23758.615384615383</v>
      </c>
      <c r="AB42" s="1">
        <f t="shared" si="20"/>
        <v>20590.8</v>
      </c>
      <c r="AC42" s="1">
        <f t="shared" si="20"/>
        <v>18168.352941176472</v>
      </c>
      <c r="AD42" s="1">
        <f t="shared" si="20"/>
        <v>16255.894736842105</v>
      </c>
      <c r="AE42" s="1">
        <f t="shared" si="20"/>
        <v>14707.714285714286</v>
      </c>
      <c r="AF42" s="1">
        <f t="shared" si="20"/>
        <v>13428.782608695652</v>
      </c>
      <c r="AG42" s="1">
        <f t="shared" si="20"/>
        <v>12354.48</v>
      </c>
      <c r="AH42" s="1">
        <f t="shared" si="20"/>
        <v>11439.333333333334</v>
      </c>
    </row>
    <row r="43" spans="1:34" ht="12.75">
      <c r="A43" s="15" t="s">
        <v>27</v>
      </c>
      <c r="B43" s="38">
        <v>37716</v>
      </c>
      <c r="C43" s="34">
        <v>0</v>
      </c>
      <c r="D43" s="19">
        <f>B43+C43</f>
        <v>37716</v>
      </c>
      <c r="E43" s="16">
        <f>D43*E45/D45</f>
        <v>0.6554341461849623</v>
      </c>
      <c r="F43" s="16">
        <f>ROUND(E43,0)</f>
        <v>1</v>
      </c>
      <c r="G43" s="16">
        <f>TRUNC(D43/N46,3)</f>
        <v>0.655</v>
      </c>
      <c r="H43" s="17">
        <f>ROUND(G43,0)</f>
        <v>1</v>
      </c>
      <c r="I43" s="17">
        <v>0</v>
      </c>
      <c r="J43" s="17">
        <f>IF(I43&gt;H43,I43-H43,0)</f>
        <v>0</v>
      </c>
      <c r="K43" s="18">
        <f>H43+J43</f>
        <v>1</v>
      </c>
      <c r="M43" s="1">
        <f aca="true" t="shared" si="21" ref="M43:AH43">ABS($D43/($F43-0.5+M$32))+$B45*(M$32+$F43-0.5&lt;0)</f>
        <v>752036.1052631579</v>
      </c>
      <c r="N43" s="1">
        <f t="shared" si="21"/>
        <v>752503.1764705882</v>
      </c>
      <c r="O43" s="1">
        <f t="shared" si="21"/>
        <v>753094.8</v>
      </c>
      <c r="P43" s="1">
        <f t="shared" si="21"/>
        <v>753868.4615384615</v>
      </c>
      <c r="Q43" s="1">
        <f t="shared" si="21"/>
        <v>754923.4545454546</v>
      </c>
      <c r="R43" s="1">
        <f t="shared" si="21"/>
        <v>756447.3333333334</v>
      </c>
      <c r="S43" s="1">
        <f t="shared" si="21"/>
        <v>758842</v>
      </c>
      <c r="T43" s="1">
        <f t="shared" si="21"/>
        <v>763152.4</v>
      </c>
      <c r="U43" s="1">
        <f t="shared" si="21"/>
        <v>773210</v>
      </c>
      <c r="V43" s="1">
        <f t="shared" si="21"/>
        <v>823498</v>
      </c>
      <c r="W43" s="1">
        <f t="shared" si="21"/>
        <v>75432</v>
      </c>
      <c r="X43" s="1">
        <f t="shared" si="21"/>
        <v>25144</v>
      </c>
      <c r="Y43" s="1">
        <f t="shared" si="21"/>
        <v>15086.4</v>
      </c>
      <c r="Z43" s="1">
        <f t="shared" si="21"/>
        <v>10776</v>
      </c>
      <c r="AA43" s="1">
        <f t="shared" si="21"/>
        <v>8381.333333333334</v>
      </c>
      <c r="AB43" s="1">
        <f t="shared" si="21"/>
        <v>6857.454545454545</v>
      </c>
      <c r="AC43" s="1">
        <f t="shared" si="21"/>
        <v>5802.461538461538</v>
      </c>
      <c r="AD43" s="1">
        <f t="shared" si="21"/>
        <v>5028.8</v>
      </c>
      <c r="AE43" s="1">
        <f t="shared" si="21"/>
        <v>4437.176470588235</v>
      </c>
      <c r="AF43" s="1">
        <f t="shared" si="21"/>
        <v>3970.1052631578946</v>
      </c>
      <c r="AG43" s="1">
        <f t="shared" si="21"/>
        <v>3592</v>
      </c>
      <c r="AH43" s="1">
        <f t="shared" si="21"/>
        <v>3279.6521739130435</v>
      </c>
    </row>
    <row r="44" spans="1:34" ht="12.75">
      <c r="A44" s="15" t="s">
        <v>29</v>
      </c>
      <c r="B44" s="38">
        <v>186871</v>
      </c>
      <c r="C44" s="34">
        <v>0</v>
      </c>
      <c r="D44" s="19">
        <f>B44+C44</f>
        <v>186871</v>
      </c>
      <c r="E44" s="16">
        <f>D44*E45/D45</f>
        <v>3.2474714797892164</v>
      </c>
      <c r="F44" s="16">
        <f>ROUND(E44,0)</f>
        <v>3</v>
      </c>
      <c r="G44" s="16">
        <f>TRUNC(D44/N46,3)</f>
        <v>3.247</v>
      </c>
      <c r="H44" s="17">
        <f>ROUND(G44,0)</f>
        <v>3</v>
      </c>
      <c r="I44" s="17">
        <v>0</v>
      </c>
      <c r="J44" s="17">
        <f>IF(I44&gt;H44,I44-H44,0)</f>
        <v>0</v>
      </c>
      <c r="K44" s="18">
        <f>H44+J44</f>
        <v>3</v>
      </c>
      <c r="M44" s="1">
        <f aca="true" t="shared" si="22" ref="M44:AH44">ABS($D44/($F44-0.5+M$32))+$B45*(M$32+$F44-0.5&lt;0)</f>
        <v>772982.1333333333</v>
      </c>
      <c r="N44" s="1">
        <f t="shared" si="22"/>
        <v>776815.3846153846</v>
      </c>
      <c r="O44" s="1">
        <f t="shared" si="22"/>
        <v>782042.5454545454</v>
      </c>
      <c r="P44" s="1">
        <f t="shared" si="22"/>
        <v>789592.8888888889</v>
      </c>
      <c r="Q44" s="1">
        <f t="shared" si="22"/>
        <v>801457.7142857143</v>
      </c>
      <c r="R44" s="1">
        <f t="shared" si="22"/>
        <v>822814.4</v>
      </c>
      <c r="S44" s="1">
        <f t="shared" si="22"/>
        <v>872646.6666666666</v>
      </c>
      <c r="T44" s="1">
        <f t="shared" si="22"/>
        <v>1121808</v>
      </c>
      <c r="U44" s="1">
        <f t="shared" si="22"/>
        <v>373742</v>
      </c>
      <c r="V44" s="1">
        <f t="shared" si="22"/>
        <v>124580.66666666667</v>
      </c>
      <c r="W44" s="1">
        <f t="shared" si="22"/>
        <v>74748.4</v>
      </c>
      <c r="X44" s="1">
        <f t="shared" si="22"/>
        <v>53391.71428571428</v>
      </c>
      <c r="Y44" s="1">
        <f t="shared" si="22"/>
        <v>41526.88888888889</v>
      </c>
      <c r="Z44" s="1">
        <f t="shared" si="22"/>
        <v>33976.545454545456</v>
      </c>
      <c r="AA44" s="1">
        <f t="shared" si="22"/>
        <v>28749.384615384617</v>
      </c>
      <c r="AB44" s="1">
        <f t="shared" si="22"/>
        <v>24916.133333333335</v>
      </c>
      <c r="AC44" s="1">
        <f t="shared" si="22"/>
        <v>21984.823529411766</v>
      </c>
      <c r="AD44" s="1">
        <f t="shared" si="22"/>
        <v>19670.63157894737</v>
      </c>
      <c r="AE44" s="1">
        <f t="shared" si="22"/>
        <v>17797.238095238095</v>
      </c>
      <c r="AF44" s="1">
        <f t="shared" si="22"/>
        <v>16249.652173913044</v>
      </c>
      <c r="AG44" s="1">
        <f t="shared" si="22"/>
        <v>14949.68</v>
      </c>
      <c r="AH44" s="1">
        <f t="shared" si="22"/>
        <v>13842.296296296296</v>
      </c>
    </row>
    <row r="45" spans="1:11" ht="12.75">
      <c r="A45" s="43" t="s">
        <v>3</v>
      </c>
      <c r="B45" s="46">
        <f>SUM(B41:B44)</f>
        <v>748066</v>
      </c>
      <c r="C45" s="45">
        <f>SUM(C41:C44)</f>
        <v>0</v>
      </c>
      <c r="D45" s="46">
        <f>SUM(D41:D44)</f>
        <v>748066</v>
      </c>
      <c r="E45" s="47">
        <f>H13</f>
        <v>13</v>
      </c>
      <c r="F45" s="47">
        <f>SUM(F41:F44)</f>
        <v>13</v>
      </c>
      <c r="G45" s="47"/>
      <c r="H45" s="43">
        <f>SUM(H41:H44)</f>
        <v>13</v>
      </c>
      <c r="I45" s="43">
        <f>SUM(I41:I44)</f>
        <v>6</v>
      </c>
      <c r="J45" s="43">
        <f>SUM(J41:J44)</f>
        <v>0</v>
      </c>
      <c r="K45" s="43">
        <f>SUM(K41:K44)</f>
        <v>13</v>
      </c>
    </row>
    <row r="46" spans="13:14" ht="12.75">
      <c r="M46" s="1">
        <f>SMALL(M41:AH44,4*11+F45-E45)+0.00001</f>
        <v>56776.615394615386</v>
      </c>
      <c r="N46" s="1">
        <f>IF(AND(M46&lt;=ROUND(D45/E45,0),M47&gt;=ROUND(D45/E45,0)),ROUND(D45/E45,0),IF(ROUND(D45/E45,0)&lt;M46,IF(ROUNDUP(M46,0)&lt;=ROUNDDOWN(M47,0),ROUNDUP(M46,0),IF(ROUNDUP(M46,1)&lt;=ROUNDDOWN(M47,1),ROUNDUP(M46,1),IF(ROUNDUP(M46,2)&lt;=ROUNDDOWN(M47,2),ROUNDUP(M46,2),IF(ROUNDUP(M46,3)&lt;=ROUNDDOWN(M47,3),ROUNDUP(M46,3),ROUNDUP(M46,4))))),IF(ROUNDUP(M46,0)&lt;=ROUNDDOWN(M47,0),ROUNDDOWN(M47,0),IF(ROUNDUP(M46,1)&lt;=ROUNDDOWN(M47,1),ROUNDDOWN(M47,1),IF(ROUNDUP(M46,2)&lt;=ROUNDDOWN(M47,2),ROUNDDOWN(M47,2),IF(ROUNDUP(M46,3)&lt;=ROUNDDOWN(M47,3),ROUNDDOWN(M47,3),ROUNDDOWN(M47,4)))))))</f>
        <v>57544</v>
      </c>
    </row>
    <row r="47" ht="12.75">
      <c r="M47" s="1">
        <f>SMALL(M41:AH44,4*11+1+F45-E45)-0.00001</f>
        <v>61772.39999</v>
      </c>
    </row>
    <row r="48" spans="1:34" ht="24" customHeight="1">
      <c r="A48" s="11" t="s">
        <v>4</v>
      </c>
      <c r="B48" s="11" t="s">
        <v>16</v>
      </c>
      <c r="C48" s="12" t="s">
        <v>14</v>
      </c>
      <c r="D48" s="11" t="s">
        <v>15</v>
      </c>
      <c r="E48" s="29" t="s">
        <v>30</v>
      </c>
      <c r="F48" s="29" t="s">
        <v>44</v>
      </c>
      <c r="G48" s="29" t="str">
        <f>"Divisor "&amp;N54</f>
        <v>Divisor 58919</v>
      </c>
      <c r="H48" s="14" t="s">
        <v>17</v>
      </c>
      <c r="I48" s="11" t="s">
        <v>18</v>
      </c>
      <c r="J48" s="11" t="s">
        <v>19</v>
      </c>
      <c r="K48" s="11" t="s">
        <v>26</v>
      </c>
      <c r="M48" s="1">
        <v>-10</v>
      </c>
      <c r="N48" s="1">
        <v>-9</v>
      </c>
      <c r="O48" s="1">
        <v>-8</v>
      </c>
      <c r="P48" s="1">
        <v>-7</v>
      </c>
      <c r="Q48" s="1">
        <v>-6</v>
      </c>
      <c r="R48" s="1">
        <v>-5</v>
      </c>
      <c r="S48" s="1">
        <v>-4</v>
      </c>
      <c r="T48" s="1">
        <v>-3</v>
      </c>
      <c r="U48" s="1">
        <v>-2</v>
      </c>
      <c r="V48" s="1">
        <v>-1</v>
      </c>
      <c r="W48" s="1">
        <v>0</v>
      </c>
      <c r="X48" s="1">
        <v>1</v>
      </c>
      <c r="Y48" s="1">
        <v>2</v>
      </c>
      <c r="Z48" s="1">
        <v>3</v>
      </c>
      <c r="AA48" s="1">
        <v>4</v>
      </c>
      <c r="AB48" s="1">
        <v>5</v>
      </c>
      <c r="AC48" s="1">
        <v>6</v>
      </c>
      <c r="AD48" s="1">
        <v>7</v>
      </c>
      <c r="AE48" s="1">
        <v>8</v>
      </c>
      <c r="AF48" s="1">
        <v>9</v>
      </c>
      <c r="AG48" s="1">
        <v>10</v>
      </c>
      <c r="AH48" s="1">
        <v>11</v>
      </c>
    </row>
    <row r="49" spans="1:34" ht="12.75">
      <c r="A49" s="15" t="s">
        <v>0</v>
      </c>
      <c r="B49" s="38">
        <v>285927</v>
      </c>
      <c r="C49" s="34">
        <v>0</v>
      </c>
      <c r="D49" s="19">
        <f>B49+C49</f>
        <v>285927</v>
      </c>
      <c r="E49" s="16">
        <f>D49*E53/D53</f>
        <v>4.852857428216687</v>
      </c>
      <c r="F49" s="16">
        <f>ROUND(E49,0)</f>
        <v>5</v>
      </c>
      <c r="G49" s="16">
        <f>TRUNC(D49/N54,3)</f>
        <v>4.852</v>
      </c>
      <c r="H49" s="17">
        <f>ROUND(G49,0)</f>
        <v>5</v>
      </c>
      <c r="I49" s="17">
        <v>1</v>
      </c>
      <c r="J49" s="17">
        <f>IF(I49&gt;H49,I49-H49,0)</f>
        <v>0</v>
      </c>
      <c r="K49" s="18">
        <f>H49+J49</f>
        <v>5</v>
      </c>
      <c r="M49" s="1">
        <f aca="true" t="shared" si="23" ref="M49:AH49">ABS($D49/($F49-0.5+M$32))+$B53*(M$32+$F49-0.5&lt;0)</f>
        <v>817937.7272727273</v>
      </c>
      <c r="N49" s="1">
        <f t="shared" si="23"/>
        <v>829490.3333333334</v>
      </c>
      <c r="O49" s="1">
        <f t="shared" si="23"/>
        <v>847644.4285714285</v>
      </c>
      <c r="P49" s="1">
        <f t="shared" si="23"/>
        <v>880321.8</v>
      </c>
      <c r="Q49" s="1">
        <f t="shared" si="23"/>
        <v>956569</v>
      </c>
      <c r="R49" s="1">
        <f t="shared" si="23"/>
        <v>1337805</v>
      </c>
      <c r="S49" s="1">
        <f t="shared" si="23"/>
        <v>571854</v>
      </c>
      <c r="T49" s="1">
        <f t="shared" si="23"/>
        <v>190618</v>
      </c>
      <c r="U49" s="1">
        <f t="shared" si="23"/>
        <v>114370.8</v>
      </c>
      <c r="V49" s="1">
        <f t="shared" si="23"/>
        <v>81693.42857142857</v>
      </c>
      <c r="W49" s="1">
        <f t="shared" si="23"/>
        <v>63539.333333333336</v>
      </c>
      <c r="X49" s="1">
        <f t="shared" si="23"/>
        <v>51986.72727272727</v>
      </c>
      <c r="Y49" s="1">
        <f t="shared" si="23"/>
        <v>43988.769230769234</v>
      </c>
      <c r="Z49" s="1">
        <f t="shared" si="23"/>
        <v>38123.6</v>
      </c>
      <c r="AA49" s="1">
        <f t="shared" si="23"/>
        <v>33638.470588235294</v>
      </c>
      <c r="AB49" s="1">
        <f t="shared" si="23"/>
        <v>30097.57894736842</v>
      </c>
      <c r="AC49" s="1">
        <f t="shared" si="23"/>
        <v>27231.14285714286</v>
      </c>
      <c r="AD49" s="1">
        <f t="shared" si="23"/>
        <v>24863.217391304348</v>
      </c>
      <c r="AE49" s="1">
        <f t="shared" si="23"/>
        <v>22874.16</v>
      </c>
      <c r="AF49" s="1">
        <f t="shared" si="23"/>
        <v>21179.777777777777</v>
      </c>
      <c r="AG49" s="1">
        <f t="shared" si="23"/>
        <v>19719.103448275862</v>
      </c>
      <c r="AH49" s="1">
        <f t="shared" si="23"/>
        <v>18446.90322580645</v>
      </c>
    </row>
    <row r="50" spans="1:34" ht="12.75">
      <c r="A50" s="15" t="s">
        <v>1</v>
      </c>
      <c r="B50" s="38">
        <v>288902</v>
      </c>
      <c r="C50" s="34">
        <v>0</v>
      </c>
      <c r="D50" s="19">
        <f>B50+C50</f>
        <v>288902</v>
      </c>
      <c r="E50" s="16">
        <f>D50*E53/D53</f>
        <v>4.903350214308748</v>
      </c>
      <c r="F50" s="16">
        <f>ROUND(E50,0)</f>
        <v>5</v>
      </c>
      <c r="G50" s="16">
        <f>TRUNC(D50/N54,3)</f>
        <v>4.903</v>
      </c>
      <c r="H50" s="17">
        <f>ROUND(G50,0)</f>
        <v>5</v>
      </c>
      <c r="I50" s="17">
        <v>5</v>
      </c>
      <c r="J50" s="17">
        <f>IF(I50&gt;H50,I50-H50,0)</f>
        <v>0</v>
      </c>
      <c r="K50" s="18">
        <f>H50+J50</f>
        <v>5</v>
      </c>
      <c r="M50" s="1">
        <f aca="true" t="shared" si="24" ref="M50:AH50">ABS($D50/($F50-0.5+M$32))+$B53*(M$32+$F50-0.5&lt;0)</f>
        <v>818478.6363636364</v>
      </c>
      <c r="N50" s="1">
        <f t="shared" si="24"/>
        <v>830151.4444444445</v>
      </c>
      <c r="O50" s="1">
        <f t="shared" si="24"/>
        <v>848494.4285714285</v>
      </c>
      <c r="P50" s="1">
        <f t="shared" si="24"/>
        <v>881511.8</v>
      </c>
      <c r="Q50" s="1">
        <f t="shared" si="24"/>
        <v>958552.3333333334</v>
      </c>
      <c r="R50" s="1">
        <f t="shared" si="24"/>
        <v>1343755</v>
      </c>
      <c r="S50" s="1">
        <f t="shared" si="24"/>
        <v>577804</v>
      </c>
      <c r="T50" s="1">
        <f t="shared" si="24"/>
        <v>192601.33333333334</v>
      </c>
      <c r="U50" s="1">
        <f t="shared" si="24"/>
        <v>115560.8</v>
      </c>
      <c r="V50" s="1">
        <f t="shared" si="24"/>
        <v>82543.42857142857</v>
      </c>
      <c r="W50" s="1">
        <f t="shared" si="24"/>
        <v>64200.444444444445</v>
      </c>
      <c r="X50" s="1">
        <f t="shared" si="24"/>
        <v>52527.63636363636</v>
      </c>
      <c r="Y50" s="1">
        <f t="shared" si="24"/>
        <v>44446.46153846154</v>
      </c>
      <c r="Z50" s="1">
        <f t="shared" si="24"/>
        <v>38520.26666666667</v>
      </c>
      <c r="AA50" s="1">
        <f t="shared" si="24"/>
        <v>33988.470588235294</v>
      </c>
      <c r="AB50" s="1">
        <f t="shared" si="24"/>
        <v>30410.736842105263</v>
      </c>
      <c r="AC50" s="1">
        <f t="shared" si="24"/>
        <v>27514.47619047619</v>
      </c>
      <c r="AD50" s="1">
        <f t="shared" si="24"/>
        <v>25121.91304347826</v>
      </c>
      <c r="AE50" s="1">
        <f t="shared" si="24"/>
        <v>23112.16</v>
      </c>
      <c r="AF50" s="1">
        <f t="shared" si="24"/>
        <v>21400.14814814815</v>
      </c>
      <c r="AG50" s="1">
        <f t="shared" si="24"/>
        <v>19924.275862068964</v>
      </c>
      <c r="AH50" s="1">
        <f t="shared" si="24"/>
        <v>18638.83870967742</v>
      </c>
    </row>
    <row r="51" spans="1:34" ht="12.75">
      <c r="A51" s="15" t="s">
        <v>27</v>
      </c>
      <c r="B51" s="38">
        <v>112826</v>
      </c>
      <c r="C51" s="34">
        <v>0</v>
      </c>
      <c r="D51" s="19">
        <f>B51+C51</f>
        <v>112826</v>
      </c>
      <c r="E51" s="16">
        <f>D51*E53/D53</f>
        <v>1.9149240617219638</v>
      </c>
      <c r="F51" s="16">
        <f>ROUND(E51,0)</f>
        <v>2</v>
      </c>
      <c r="G51" s="16">
        <f>TRUNC(D51/N54,3)</f>
        <v>1.914</v>
      </c>
      <c r="H51" s="17">
        <f>ROUND(G51,0)</f>
        <v>2</v>
      </c>
      <c r="I51" s="17">
        <v>0</v>
      </c>
      <c r="J51" s="17">
        <f>IF(I51&gt;H51,I51-H51,0)</f>
        <v>0</v>
      </c>
      <c r="K51" s="18">
        <f>H51+J51</f>
        <v>2</v>
      </c>
      <c r="M51" s="1">
        <f aca="true" t="shared" si="25" ref="M51:AH51">ABS($D51/($F51-0.5+M$32))+$B53*(M$32+$F51-0.5&lt;0)</f>
        <v>779224.6470588235</v>
      </c>
      <c r="N51" s="1">
        <f t="shared" si="25"/>
        <v>780994.4666666667</v>
      </c>
      <c r="O51" s="1">
        <f t="shared" si="25"/>
        <v>783308.8461538461</v>
      </c>
      <c r="P51" s="1">
        <f t="shared" si="25"/>
        <v>786464.8181818182</v>
      </c>
      <c r="Q51" s="1">
        <f t="shared" si="25"/>
        <v>791023.4444444445</v>
      </c>
      <c r="R51" s="1">
        <f t="shared" si="25"/>
        <v>798187</v>
      </c>
      <c r="S51" s="1">
        <f t="shared" si="25"/>
        <v>811081.4</v>
      </c>
      <c r="T51" s="1">
        <f t="shared" si="25"/>
        <v>841168.3333333334</v>
      </c>
      <c r="U51" s="1">
        <f t="shared" si="25"/>
        <v>991603</v>
      </c>
      <c r="V51" s="1">
        <f t="shared" si="25"/>
        <v>225652</v>
      </c>
      <c r="W51" s="1">
        <f t="shared" si="25"/>
        <v>75217.33333333333</v>
      </c>
      <c r="X51" s="1">
        <f t="shared" si="25"/>
        <v>45130.4</v>
      </c>
      <c r="Y51" s="1">
        <f t="shared" si="25"/>
        <v>32236</v>
      </c>
      <c r="Z51" s="1">
        <f t="shared" si="25"/>
        <v>25072.444444444445</v>
      </c>
      <c r="AA51" s="1">
        <f t="shared" si="25"/>
        <v>20513.81818181818</v>
      </c>
      <c r="AB51" s="1">
        <f t="shared" si="25"/>
        <v>17357.846153846152</v>
      </c>
      <c r="AC51" s="1">
        <f t="shared" si="25"/>
        <v>15043.466666666667</v>
      </c>
      <c r="AD51" s="1">
        <f t="shared" si="25"/>
        <v>13273.64705882353</v>
      </c>
      <c r="AE51" s="1">
        <f t="shared" si="25"/>
        <v>11876.421052631578</v>
      </c>
      <c r="AF51" s="1">
        <f t="shared" si="25"/>
        <v>10745.333333333334</v>
      </c>
      <c r="AG51" s="1">
        <f t="shared" si="25"/>
        <v>9810.95652173913</v>
      </c>
      <c r="AH51" s="1">
        <f t="shared" si="25"/>
        <v>9026.08</v>
      </c>
    </row>
    <row r="52" spans="1:34" ht="12.75">
      <c r="A52" s="15" t="s">
        <v>29</v>
      </c>
      <c r="B52" s="38">
        <v>78296</v>
      </c>
      <c r="C52" s="34">
        <v>0</v>
      </c>
      <c r="D52" s="19">
        <f>B52+C52</f>
        <v>78296</v>
      </c>
      <c r="E52" s="16">
        <f>D52*E53/D53</f>
        <v>1.3288682957526003</v>
      </c>
      <c r="F52" s="16">
        <f>ROUND(E52,0)</f>
        <v>1</v>
      </c>
      <c r="G52" s="16">
        <f>TRUNC(D52/N54,3)</f>
        <v>1.328</v>
      </c>
      <c r="H52" s="17">
        <f>ROUND(G52,0)</f>
        <v>1</v>
      </c>
      <c r="I52" s="17">
        <v>0</v>
      </c>
      <c r="J52" s="17">
        <f>IF(I52&gt;H52,I52-H52,0)</f>
        <v>0</v>
      </c>
      <c r="K52" s="18">
        <f>H52+J52</f>
        <v>1</v>
      </c>
      <c r="M52" s="1">
        <f aca="true" t="shared" si="26" ref="M52:AH52">ABS($D52/($F52-0.5+M$32))+$B53*(M$32+$F52-0.5&lt;0)</f>
        <v>774192.6842105263</v>
      </c>
      <c r="N52" s="1">
        <f t="shared" si="26"/>
        <v>775162.2941176471</v>
      </c>
      <c r="O52" s="1">
        <f t="shared" si="26"/>
        <v>776390.4666666667</v>
      </c>
      <c r="P52" s="1">
        <f t="shared" si="26"/>
        <v>777996.5384615385</v>
      </c>
      <c r="Q52" s="1">
        <f t="shared" si="26"/>
        <v>780186.6363636364</v>
      </c>
      <c r="R52" s="1">
        <f t="shared" si="26"/>
        <v>783350.1111111111</v>
      </c>
      <c r="S52" s="1">
        <f t="shared" si="26"/>
        <v>788321.2857142857</v>
      </c>
      <c r="T52" s="1">
        <f t="shared" si="26"/>
        <v>797269.4</v>
      </c>
      <c r="U52" s="1">
        <f t="shared" si="26"/>
        <v>818148.3333333334</v>
      </c>
      <c r="V52" s="1">
        <f t="shared" si="26"/>
        <v>922543</v>
      </c>
      <c r="W52" s="1">
        <f t="shared" si="26"/>
        <v>156592</v>
      </c>
      <c r="X52" s="1">
        <f t="shared" si="26"/>
        <v>52197.333333333336</v>
      </c>
      <c r="Y52" s="1">
        <f t="shared" si="26"/>
        <v>31318.4</v>
      </c>
      <c r="Z52" s="1">
        <f t="shared" si="26"/>
        <v>22370.285714285714</v>
      </c>
      <c r="AA52" s="1">
        <f t="shared" si="26"/>
        <v>17399.11111111111</v>
      </c>
      <c r="AB52" s="1">
        <f t="shared" si="26"/>
        <v>14235.636363636364</v>
      </c>
      <c r="AC52" s="1">
        <f t="shared" si="26"/>
        <v>12045.538461538461</v>
      </c>
      <c r="AD52" s="1">
        <f t="shared" si="26"/>
        <v>10439.466666666667</v>
      </c>
      <c r="AE52" s="1">
        <f t="shared" si="26"/>
        <v>9211.29411764706</v>
      </c>
      <c r="AF52" s="1">
        <f t="shared" si="26"/>
        <v>8241.684210526315</v>
      </c>
      <c r="AG52" s="1">
        <f t="shared" si="26"/>
        <v>7456.761904761905</v>
      </c>
      <c r="AH52" s="1">
        <f t="shared" si="26"/>
        <v>6808.347826086957</v>
      </c>
    </row>
    <row r="53" spans="1:11" ht="12.75">
      <c r="A53" s="43" t="s">
        <v>3</v>
      </c>
      <c r="B53" s="46">
        <f>SUM(B49:B52)</f>
        <v>765951</v>
      </c>
      <c r="C53" s="45">
        <f>SUM(C49:C52)</f>
        <v>0</v>
      </c>
      <c r="D53" s="46">
        <f>SUM(D49:D52)</f>
        <v>765951</v>
      </c>
      <c r="E53" s="47">
        <f>H14</f>
        <v>13</v>
      </c>
      <c r="F53" s="47">
        <f>SUM(F49:F52)</f>
        <v>13</v>
      </c>
      <c r="G53" s="47"/>
      <c r="H53" s="43">
        <f>SUM(H49:H52)</f>
        <v>13</v>
      </c>
      <c r="I53" s="43">
        <f>SUM(I49:I52)</f>
        <v>6</v>
      </c>
      <c r="J53" s="43">
        <f>SUM(J49:J52)</f>
        <v>0</v>
      </c>
      <c r="K53" s="43">
        <f>SUM(K49:K52)</f>
        <v>13</v>
      </c>
    </row>
    <row r="54" spans="13:14" ht="12.75">
      <c r="M54" s="1">
        <f>SMALL(M49:AH52,4*11+F53-E53)+0.00001</f>
        <v>52527.636373636364</v>
      </c>
      <c r="N54" s="1">
        <f>IF(AND(M54&lt;=ROUND(D53/E53,0),M55&gt;=ROUND(D53/E53,0)),ROUND(D53/E53,0),IF(ROUND(D53/E53,0)&lt;M54,IF(ROUNDUP(M54,0)&lt;=ROUNDDOWN(M55,0),ROUNDUP(M54,0),IF(ROUNDUP(M54,1)&lt;=ROUNDDOWN(M55,1),ROUNDUP(M54,1),IF(ROUNDUP(M54,2)&lt;=ROUNDDOWN(M55,2),ROUNDUP(M54,2),IF(ROUNDUP(M54,3)&lt;=ROUNDDOWN(M55,3),ROUNDUP(M54,3),ROUNDUP(M54,4))))),IF(ROUNDUP(M54,0)&lt;=ROUNDDOWN(M55,0),ROUNDDOWN(M55,0),IF(ROUNDUP(M54,1)&lt;=ROUNDDOWN(M55,1),ROUNDDOWN(M55,1),IF(ROUNDUP(M54,2)&lt;=ROUNDDOWN(M55,2),ROUNDDOWN(M55,2),IF(ROUNDUP(M54,3)&lt;=ROUNDDOWN(M55,3),ROUNDDOWN(M55,3),ROUNDDOWN(M55,4)))))))</f>
        <v>58919</v>
      </c>
    </row>
    <row r="55" ht="12.75">
      <c r="M55" s="1">
        <f>SMALL(M49:AH52,4*11+1+F53-E53)-0.00001</f>
        <v>63539.33332333333</v>
      </c>
    </row>
    <row r="56" spans="1:34" ht="24" customHeight="1">
      <c r="A56" s="11" t="s">
        <v>5</v>
      </c>
      <c r="B56" s="11" t="s">
        <v>16</v>
      </c>
      <c r="C56" s="12" t="s">
        <v>14</v>
      </c>
      <c r="D56" s="11" t="s">
        <v>15</v>
      </c>
      <c r="E56" s="29" t="s">
        <v>30</v>
      </c>
      <c r="F56" s="29" t="s">
        <v>44</v>
      </c>
      <c r="G56" s="29" t="str">
        <f>"Divisor "&amp;N62</f>
        <v>Divisor 66295</v>
      </c>
      <c r="H56" s="14" t="s">
        <v>17</v>
      </c>
      <c r="I56" s="11" t="s">
        <v>18</v>
      </c>
      <c r="J56" s="11" t="s">
        <v>19</v>
      </c>
      <c r="K56" s="11" t="s">
        <v>26</v>
      </c>
      <c r="M56" s="1">
        <v>-10</v>
      </c>
      <c r="N56" s="1">
        <v>-9</v>
      </c>
      <c r="O56" s="1">
        <v>-8</v>
      </c>
      <c r="P56" s="1">
        <v>-7</v>
      </c>
      <c r="Q56" s="1">
        <v>-6</v>
      </c>
      <c r="R56" s="1">
        <v>-5</v>
      </c>
      <c r="S56" s="1">
        <v>-4</v>
      </c>
      <c r="T56" s="1">
        <v>-3</v>
      </c>
      <c r="U56" s="1">
        <v>-2</v>
      </c>
      <c r="V56" s="1">
        <v>-1</v>
      </c>
      <c r="W56" s="1">
        <v>0</v>
      </c>
      <c r="X56" s="1">
        <v>1</v>
      </c>
      <c r="Y56" s="1">
        <v>2</v>
      </c>
      <c r="Z56" s="1">
        <v>3</v>
      </c>
      <c r="AA56" s="1">
        <v>4</v>
      </c>
      <c r="AB56" s="1">
        <v>5</v>
      </c>
      <c r="AC56" s="1">
        <v>6</v>
      </c>
      <c r="AD56" s="1">
        <v>7</v>
      </c>
      <c r="AE56" s="1">
        <v>8</v>
      </c>
      <c r="AF56" s="1">
        <v>9</v>
      </c>
      <c r="AG56" s="1">
        <v>10</v>
      </c>
      <c r="AH56" s="1">
        <v>11</v>
      </c>
    </row>
    <row r="57" spans="1:34" ht="12.75">
      <c r="A57" s="15" t="s">
        <v>0</v>
      </c>
      <c r="B57" s="38">
        <v>1825592</v>
      </c>
      <c r="C57" s="34">
        <v>0</v>
      </c>
      <c r="D57" s="19">
        <f>B57+C57</f>
        <v>1825592</v>
      </c>
      <c r="E57" s="16">
        <f>D57*E61/D61</f>
        <v>27.537203884100787</v>
      </c>
      <c r="F57" s="16">
        <f>ROUND(E57,0)</f>
        <v>28</v>
      </c>
      <c r="G57" s="16">
        <f>TRUNC(D57/N62,3)</f>
        <v>27.537</v>
      </c>
      <c r="H57" s="17">
        <f>ROUND(G57,0)</f>
        <v>28</v>
      </c>
      <c r="I57" s="17">
        <v>17</v>
      </c>
      <c r="J57" s="17">
        <f>IF(I57&gt;H57,I57-H57,0)</f>
        <v>0</v>
      </c>
      <c r="K57" s="18">
        <f>H57+J57</f>
        <v>28</v>
      </c>
      <c r="M57" s="1">
        <f aca="true" t="shared" si="27" ref="M57:AH57">ABS($D57/($F57-0.5+M$32))+$B61*(M$32+$F57-0.5&lt;0)</f>
        <v>104319.54285714286</v>
      </c>
      <c r="N57" s="1">
        <f t="shared" si="27"/>
        <v>98680.64864864865</v>
      </c>
      <c r="O57" s="1">
        <f t="shared" si="27"/>
        <v>93620.10256410256</v>
      </c>
      <c r="P57" s="1">
        <f t="shared" si="27"/>
        <v>89053.26829268293</v>
      </c>
      <c r="Q57" s="1">
        <f t="shared" si="27"/>
        <v>84911.25581395348</v>
      </c>
      <c r="R57" s="1">
        <f t="shared" si="27"/>
        <v>81137.42222222222</v>
      </c>
      <c r="S57" s="1">
        <f t="shared" si="27"/>
        <v>77684.76595744681</v>
      </c>
      <c r="T57" s="1">
        <f t="shared" si="27"/>
        <v>74513.95918367348</v>
      </c>
      <c r="U57" s="1">
        <f t="shared" si="27"/>
        <v>71591.8431372549</v>
      </c>
      <c r="V57" s="1">
        <f t="shared" si="27"/>
        <v>68890.2641509434</v>
      </c>
      <c r="W57" s="1">
        <f t="shared" si="27"/>
        <v>66385.16363636364</v>
      </c>
      <c r="X57" s="1">
        <f t="shared" si="27"/>
        <v>64055.85964912281</v>
      </c>
      <c r="Y57" s="1">
        <f t="shared" si="27"/>
        <v>61884.47457627119</v>
      </c>
      <c r="Z57" s="1">
        <f t="shared" si="27"/>
        <v>59855.475409836065</v>
      </c>
      <c r="AA57" s="1">
        <f t="shared" si="27"/>
        <v>57955.30158730159</v>
      </c>
      <c r="AB57" s="1">
        <f t="shared" si="27"/>
        <v>56172.06153846154</v>
      </c>
      <c r="AC57" s="1">
        <f t="shared" si="27"/>
        <v>54495.28358208955</v>
      </c>
      <c r="AD57" s="1">
        <f t="shared" si="27"/>
        <v>52915.710144927536</v>
      </c>
      <c r="AE57" s="1">
        <f t="shared" si="27"/>
        <v>51425.126760563384</v>
      </c>
      <c r="AF57" s="1">
        <f t="shared" si="27"/>
        <v>50016.21917808219</v>
      </c>
      <c r="AG57" s="1">
        <f t="shared" si="27"/>
        <v>48682.45333333333</v>
      </c>
      <c r="AH57" s="1">
        <f t="shared" si="27"/>
        <v>47417.97402597403</v>
      </c>
    </row>
    <row r="58" spans="1:34" ht="12.75">
      <c r="A58" s="15" t="s">
        <v>1</v>
      </c>
      <c r="B58" s="38">
        <v>1470005</v>
      </c>
      <c r="C58" s="34">
        <v>0</v>
      </c>
      <c r="D58" s="19">
        <f>B58+C58</f>
        <v>1470005</v>
      </c>
      <c r="E58" s="16">
        <f>D58*E61/D61</f>
        <v>22.173534609949858</v>
      </c>
      <c r="F58" s="16">
        <f>ROUND(E58,0)</f>
        <v>22</v>
      </c>
      <c r="G58" s="16">
        <f>TRUNC(D58/N62,3)</f>
        <v>22.173</v>
      </c>
      <c r="H58" s="17">
        <f>ROUND(G58,0)</f>
        <v>22</v>
      </c>
      <c r="I58" s="17">
        <v>13</v>
      </c>
      <c r="J58" s="17">
        <f>IF(I58&gt;H58,I58-H58,0)</f>
        <v>0</v>
      </c>
      <c r="K58" s="18">
        <f>H58+J58</f>
        <v>22</v>
      </c>
      <c r="M58" s="1">
        <f aca="true" t="shared" si="28" ref="M58:AH58">ABS($D58/($F58-0.5+M$32))+$B61*(M$32+$F58-0.5&lt;0)</f>
        <v>127826.52173913043</v>
      </c>
      <c r="N58" s="1">
        <f t="shared" si="28"/>
        <v>117600.4</v>
      </c>
      <c r="O58" s="1">
        <f t="shared" si="28"/>
        <v>108889.25925925926</v>
      </c>
      <c r="P58" s="1">
        <f t="shared" si="28"/>
        <v>101379.6551724138</v>
      </c>
      <c r="Q58" s="1">
        <f t="shared" si="28"/>
        <v>94839.03225806452</v>
      </c>
      <c r="R58" s="1">
        <f t="shared" si="28"/>
        <v>89091.21212121213</v>
      </c>
      <c r="S58" s="1">
        <f t="shared" si="28"/>
        <v>84000.28571428571</v>
      </c>
      <c r="T58" s="1">
        <f t="shared" si="28"/>
        <v>79459.72972972973</v>
      </c>
      <c r="U58" s="1">
        <f t="shared" si="28"/>
        <v>75384.8717948718</v>
      </c>
      <c r="V58" s="1">
        <f t="shared" si="28"/>
        <v>71707.56097560975</v>
      </c>
      <c r="W58" s="1">
        <f t="shared" si="28"/>
        <v>68372.32558139534</v>
      </c>
      <c r="X58" s="1">
        <f t="shared" si="28"/>
        <v>65333.555555555555</v>
      </c>
      <c r="Y58" s="1">
        <f t="shared" si="28"/>
        <v>62553.40425531915</v>
      </c>
      <c r="Z58" s="1">
        <f t="shared" si="28"/>
        <v>60000.204081632655</v>
      </c>
      <c r="AA58" s="1">
        <f t="shared" si="28"/>
        <v>57647.25490196078</v>
      </c>
      <c r="AB58" s="1">
        <f t="shared" si="28"/>
        <v>55471.88679245283</v>
      </c>
      <c r="AC58" s="1">
        <f t="shared" si="28"/>
        <v>53454.72727272727</v>
      </c>
      <c r="AD58" s="1">
        <f t="shared" si="28"/>
        <v>51579.12280701754</v>
      </c>
      <c r="AE58" s="1">
        <f t="shared" si="28"/>
        <v>49830.67796610169</v>
      </c>
      <c r="AF58" s="1">
        <f t="shared" si="28"/>
        <v>48196.88524590164</v>
      </c>
      <c r="AG58" s="1">
        <f t="shared" si="28"/>
        <v>46666.8253968254</v>
      </c>
      <c r="AH58" s="1">
        <f t="shared" si="28"/>
        <v>45230.92307692308</v>
      </c>
    </row>
    <row r="59" spans="1:34" ht="12.75">
      <c r="A59" s="15" t="s">
        <v>27</v>
      </c>
      <c r="B59" s="38">
        <v>391901</v>
      </c>
      <c r="C59" s="34">
        <v>0</v>
      </c>
      <c r="D59" s="19">
        <f>B59+C59</f>
        <v>391901</v>
      </c>
      <c r="E59" s="16">
        <f>D59*E61/D61</f>
        <v>5.911429136073659</v>
      </c>
      <c r="F59" s="16">
        <f>ROUND(E59,0)</f>
        <v>6</v>
      </c>
      <c r="G59" s="16">
        <f>TRUNC(D59/N62,3)</f>
        <v>5.911</v>
      </c>
      <c r="H59" s="17">
        <f>ROUND(G59,0)</f>
        <v>6</v>
      </c>
      <c r="I59" s="17">
        <v>0</v>
      </c>
      <c r="J59" s="17">
        <f>IF(I59&gt;H59,I59-H59,0)</f>
        <v>0</v>
      </c>
      <c r="K59" s="18">
        <f>H59+J59</f>
        <v>6</v>
      </c>
      <c r="M59" s="1">
        <f aca="true" t="shared" si="29" ref="M59:AH59">ABS($D59/($F59-0.5+M$32))+$B61*(M$32+$F59-0.5&lt;0)</f>
        <v>3998522.111111111</v>
      </c>
      <c r="N59" s="1">
        <f t="shared" si="29"/>
        <v>4023404.714285714</v>
      </c>
      <c r="O59" s="1">
        <f t="shared" si="29"/>
        <v>4068193.4</v>
      </c>
      <c r="P59" s="1">
        <f t="shared" si="29"/>
        <v>4172700.3333333335</v>
      </c>
      <c r="Q59" s="1">
        <f t="shared" si="29"/>
        <v>4695235</v>
      </c>
      <c r="R59" s="1">
        <f t="shared" si="29"/>
        <v>783802</v>
      </c>
      <c r="S59" s="1">
        <f t="shared" si="29"/>
        <v>261267.33333333334</v>
      </c>
      <c r="T59" s="1">
        <f t="shared" si="29"/>
        <v>156760.4</v>
      </c>
      <c r="U59" s="1">
        <f t="shared" si="29"/>
        <v>111971.71428571429</v>
      </c>
      <c r="V59" s="1">
        <f t="shared" si="29"/>
        <v>87089.11111111111</v>
      </c>
      <c r="W59" s="1">
        <f t="shared" si="29"/>
        <v>71254.72727272728</v>
      </c>
      <c r="X59" s="1">
        <f t="shared" si="29"/>
        <v>60292.46153846154</v>
      </c>
      <c r="Y59" s="1">
        <f t="shared" si="29"/>
        <v>52253.46666666667</v>
      </c>
      <c r="Z59" s="1">
        <f t="shared" si="29"/>
        <v>46106</v>
      </c>
      <c r="AA59" s="1">
        <f t="shared" si="29"/>
        <v>41252.73684210526</v>
      </c>
      <c r="AB59" s="1">
        <f t="shared" si="29"/>
        <v>37323.90476190476</v>
      </c>
      <c r="AC59" s="1">
        <f t="shared" si="29"/>
        <v>34078.34782608696</v>
      </c>
      <c r="AD59" s="1">
        <f t="shared" si="29"/>
        <v>31352.08</v>
      </c>
      <c r="AE59" s="1">
        <f t="shared" si="29"/>
        <v>29029.703703703704</v>
      </c>
      <c r="AF59" s="1">
        <f t="shared" si="29"/>
        <v>27027.655172413793</v>
      </c>
      <c r="AG59" s="1">
        <f t="shared" si="29"/>
        <v>25283.935483870966</v>
      </c>
      <c r="AH59" s="1">
        <f t="shared" si="29"/>
        <v>23751.575757575756</v>
      </c>
    </row>
    <row r="60" spans="1:34" ht="12.75">
      <c r="A60" s="15" t="s">
        <v>29</v>
      </c>
      <c r="B60" s="38">
        <v>223935</v>
      </c>
      <c r="C60" s="34">
        <v>0</v>
      </c>
      <c r="D60" s="19">
        <f>B60+C60</f>
        <v>223935</v>
      </c>
      <c r="E60" s="16">
        <f>D60*E61/D61</f>
        <v>3.377832369875695</v>
      </c>
      <c r="F60" s="16">
        <f>ROUND(E60,0)</f>
        <v>3</v>
      </c>
      <c r="G60" s="16">
        <f>TRUNC(D60/N62,3)</f>
        <v>3.377</v>
      </c>
      <c r="H60" s="17">
        <f>ROUND(G60,0)</f>
        <v>3</v>
      </c>
      <c r="I60" s="17">
        <v>0</v>
      </c>
      <c r="J60" s="17">
        <f>IF(I60&gt;H60,I60-H60,0)</f>
        <v>0</v>
      </c>
      <c r="K60" s="18">
        <f>H60+J60</f>
        <v>3</v>
      </c>
      <c r="M60" s="1">
        <f aca="true" t="shared" si="30" ref="M60:AH60">ABS($D60/($F60-0.5+M$32))+$B61*(M$32+$F60-0.5&lt;0)</f>
        <v>3941291</v>
      </c>
      <c r="N60" s="1">
        <f t="shared" si="30"/>
        <v>3945884.5384615385</v>
      </c>
      <c r="O60" s="1">
        <f t="shared" si="30"/>
        <v>3952148.4545454546</v>
      </c>
      <c r="P60" s="1">
        <f t="shared" si="30"/>
        <v>3961196.3333333335</v>
      </c>
      <c r="Q60" s="1">
        <f t="shared" si="30"/>
        <v>3975414.4285714286</v>
      </c>
      <c r="R60" s="1">
        <f t="shared" si="30"/>
        <v>4001007</v>
      </c>
      <c r="S60" s="1">
        <f t="shared" si="30"/>
        <v>4060723</v>
      </c>
      <c r="T60" s="1">
        <f t="shared" si="30"/>
        <v>4359303</v>
      </c>
      <c r="U60" s="1">
        <f t="shared" si="30"/>
        <v>447870</v>
      </c>
      <c r="V60" s="1">
        <f t="shared" si="30"/>
        <v>149290</v>
      </c>
      <c r="W60" s="1">
        <f t="shared" si="30"/>
        <v>89574</v>
      </c>
      <c r="X60" s="1">
        <f t="shared" si="30"/>
        <v>63981.42857142857</v>
      </c>
      <c r="Y60" s="1">
        <f t="shared" si="30"/>
        <v>49763.333333333336</v>
      </c>
      <c r="Z60" s="1">
        <f t="shared" si="30"/>
        <v>40715.454545454544</v>
      </c>
      <c r="AA60" s="1">
        <f t="shared" si="30"/>
        <v>34451.53846153846</v>
      </c>
      <c r="AB60" s="1">
        <f t="shared" si="30"/>
        <v>29858</v>
      </c>
      <c r="AC60" s="1">
        <f t="shared" si="30"/>
        <v>26345.29411764706</v>
      </c>
      <c r="AD60" s="1">
        <f t="shared" si="30"/>
        <v>23572.105263157893</v>
      </c>
      <c r="AE60" s="1">
        <f t="shared" si="30"/>
        <v>21327.14285714286</v>
      </c>
      <c r="AF60" s="1">
        <f t="shared" si="30"/>
        <v>19472.608695652172</v>
      </c>
      <c r="AG60" s="1">
        <f t="shared" si="30"/>
        <v>17914.8</v>
      </c>
      <c r="AH60" s="1">
        <f t="shared" si="30"/>
        <v>16587.777777777777</v>
      </c>
    </row>
    <row r="61" spans="1:11" ht="12.75">
      <c r="A61" s="43" t="s">
        <v>3</v>
      </c>
      <c r="B61" s="46">
        <f>SUM(B57:B60)</f>
        <v>3911433</v>
      </c>
      <c r="C61" s="45">
        <f>SUM(C57:C60)</f>
        <v>0</v>
      </c>
      <c r="D61" s="46">
        <f>SUM(D57:D60)</f>
        <v>3911433</v>
      </c>
      <c r="E61" s="47">
        <f>H15</f>
        <v>59</v>
      </c>
      <c r="F61" s="47">
        <f>SUM(F57:F60)</f>
        <v>59</v>
      </c>
      <c r="G61" s="47"/>
      <c r="H61" s="43">
        <f>SUM(H57:H60)</f>
        <v>59</v>
      </c>
      <c r="I61" s="43">
        <f>SUM(I57:I60)</f>
        <v>30</v>
      </c>
      <c r="J61" s="43">
        <f>SUM(J57:J60)</f>
        <v>0</v>
      </c>
      <c r="K61" s="43">
        <f>SUM(K57:K60)</f>
        <v>59</v>
      </c>
    </row>
    <row r="62" spans="13:14" ht="12.75">
      <c r="M62" s="1">
        <f>SMALL(M57:AH60,4*11+F61-E61)+0.00001</f>
        <v>65333.55556555556</v>
      </c>
      <c r="N62" s="1">
        <f>IF(AND(M62&lt;=ROUND(D61/E61,0),M63&gt;=ROUND(D61/E61,0)),ROUND(D61/E61,0),IF(ROUND(D61/E61,0)&lt;M62,IF(ROUNDUP(M62,0)&lt;=ROUNDDOWN(M63,0),ROUNDUP(M62,0),IF(ROUNDUP(M62,1)&lt;=ROUNDDOWN(M63,1),ROUNDUP(M62,1),IF(ROUNDUP(M62,2)&lt;=ROUNDDOWN(M63,2),ROUNDUP(M62,2),IF(ROUNDUP(M62,3)&lt;=ROUNDDOWN(M63,3),ROUNDUP(M62,3),ROUNDUP(M62,4))))),IF(ROUNDUP(M62,0)&lt;=ROUNDDOWN(M63,0),ROUNDDOWN(M63,0),IF(ROUNDUP(M62,1)&lt;=ROUNDDOWN(M63,1),ROUNDDOWN(M63,1),IF(ROUNDUP(M62,2)&lt;=ROUNDDOWN(M63,2),ROUNDDOWN(M63,2),IF(ROUNDUP(M62,3)&lt;=ROUNDDOWN(M63,3),ROUNDDOWN(M63,3),ROUNDDOWN(M63,4)))))))</f>
        <v>66295</v>
      </c>
    </row>
    <row r="63" ht="12.75">
      <c r="M63" s="1">
        <f>SMALL(M57:AH60,4*11+1+F61-E61)-0.00001</f>
        <v>66385.16362636363</v>
      </c>
    </row>
    <row r="64" spans="1:34" ht="24" customHeight="1">
      <c r="A64" s="11" t="s">
        <v>6</v>
      </c>
      <c r="B64" s="11" t="s">
        <v>16</v>
      </c>
      <c r="C64" s="12" t="s">
        <v>14</v>
      </c>
      <c r="D64" s="11" t="s">
        <v>15</v>
      </c>
      <c r="E64" s="29" t="s">
        <v>30</v>
      </c>
      <c r="F64" s="29" t="s">
        <v>44</v>
      </c>
      <c r="G64" s="29" t="str">
        <f>"Divisor "&amp;N70</f>
        <v>Divisor 64307</v>
      </c>
      <c r="H64" s="14" t="s">
        <v>17</v>
      </c>
      <c r="I64" s="11" t="s">
        <v>18</v>
      </c>
      <c r="J64" s="11" t="s">
        <v>19</v>
      </c>
      <c r="K64" s="11" t="s">
        <v>26</v>
      </c>
      <c r="M64" s="1">
        <v>-10</v>
      </c>
      <c r="N64" s="1">
        <v>-9</v>
      </c>
      <c r="O64" s="1">
        <v>-8</v>
      </c>
      <c r="P64" s="1">
        <v>-7</v>
      </c>
      <c r="Q64" s="1">
        <v>-6</v>
      </c>
      <c r="R64" s="1">
        <v>-5</v>
      </c>
      <c r="S64" s="1">
        <v>-4</v>
      </c>
      <c r="T64" s="1">
        <v>-3</v>
      </c>
      <c r="U64" s="1">
        <v>-2</v>
      </c>
      <c r="V64" s="1">
        <v>-1</v>
      </c>
      <c r="W64" s="1">
        <v>0</v>
      </c>
      <c r="X64" s="1">
        <v>1</v>
      </c>
      <c r="Y64" s="1">
        <v>2</v>
      </c>
      <c r="Z64" s="1">
        <v>3</v>
      </c>
      <c r="AA64" s="1">
        <v>4</v>
      </c>
      <c r="AB64" s="1">
        <v>5</v>
      </c>
      <c r="AC64" s="1">
        <v>6</v>
      </c>
      <c r="AD64" s="1">
        <v>7</v>
      </c>
      <c r="AE64" s="1">
        <v>8</v>
      </c>
      <c r="AF64" s="1">
        <v>9</v>
      </c>
      <c r="AG64" s="1">
        <v>10</v>
      </c>
      <c r="AH64" s="1">
        <v>11</v>
      </c>
    </row>
    <row r="65" spans="1:34" ht="12.75">
      <c r="A65" s="15" t="s">
        <v>0</v>
      </c>
      <c r="B65" s="38">
        <v>96459</v>
      </c>
      <c r="C65" s="34">
        <v>0</v>
      </c>
      <c r="D65" s="19">
        <f>B65+C65</f>
        <v>96459</v>
      </c>
      <c r="E65" s="16">
        <f>D65*E69/D69</f>
        <v>1.6806987709131207</v>
      </c>
      <c r="F65" s="16">
        <f>ROUND(E65,0)</f>
        <v>2</v>
      </c>
      <c r="G65" s="16">
        <f>TRUNC(D65/N70,3)</f>
        <v>1.499</v>
      </c>
      <c r="H65" s="17">
        <f>ROUND(G65,0)</f>
        <v>1</v>
      </c>
      <c r="I65" s="17">
        <v>0</v>
      </c>
      <c r="J65" s="17">
        <f>IF(I65&gt;H65,I65-H65,0)</f>
        <v>0</v>
      </c>
      <c r="K65" s="18">
        <f>H65+J65</f>
        <v>1</v>
      </c>
      <c r="M65" s="1">
        <f aca="true" t="shared" si="31" ref="M65:AH65">ABS($D65/($F65-0.5+M$32))+$B69*(M$32+$F65-0.5&lt;0)</f>
        <v>298309.1176470588</v>
      </c>
      <c r="N65" s="1">
        <f t="shared" si="31"/>
        <v>299822.2</v>
      </c>
      <c r="O65" s="1">
        <f t="shared" si="31"/>
        <v>301800.8461538461</v>
      </c>
      <c r="P65" s="1">
        <f t="shared" si="31"/>
        <v>304499</v>
      </c>
      <c r="Q65" s="1">
        <f t="shared" si="31"/>
        <v>308396.3333333333</v>
      </c>
      <c r="R65" s="1">
        <f t="shared" si="31"/>
        <v>314520.71428571426</v>
      </c>
      <c r="S65" s="1">
        <f t="shared" si="31"/>
        <v>325544.6</v>
      </c>
      <c r="T65" s="1">
        <f t="shared" si="31"/>
        <v>351267</v>
      </c>
      <c r="U65" s="1">
        <f t="shared" si="31"/>
        <v>479879</v>
      </c>
      <c r="V65" s="1">
        <f t="shared" si="31"/>
        <v>192918</v>
      </c>
      <c r="W65" s="1">
        <f t="shared" si="31"/>
        <v>64306</v>
      </c>
      <c r="X65" s="1">
        <f t="shared" si="31"/>
        <v>38583.6</v>
      </c>
      <c r="Y65" s="1">
        <f t="shared" si="31"/>
        <v>27559.714285714286</v>
      </c>
      <c r="Z65" s="1">
        <f t="shared" si="31"/>
        <v>21435.333333333332</v>
      </c>
      <c r="AA65" s="1">
        <f t="shared" si="31"/>
        <v>17538</v>
      </c>
      <c r="AB65" s="1">
        <f t="shared" si="31"/>
        <v>14839.846153846154</v>
      </c>
      <c r="AC65" s="1">
        <f t="shared" si="31"/>
        <v>12861.2</v>
      </c>
      <c r="AD65" s="1">
        <f t="shared" si="31"/>
        <v>11348.117647058823</v>
      </c>
      <c r="AE65" s="1">
        <f t="shared" si="31"/>
        <v>10153.578947368422</v>
      </c>
      <c r="AF65" s="1">
        <f t="shared" si="31"/>
        <v>9186.57142857143</v>
      </c>
      <c r="AG65" s="1">
        <f t="shared" si="31"/>
        <v>8387.739130434782</v>
      </c>
      <c r="AH65" s="1">
        <f t="shared" si="31"/>
        <v>7716.72</v>
      </c>
    </row>
    <row r="66" spans="1:34" ht="12.75">
      <c r="A66" s="15" t="s">
        <v>1</v>
      </c>
      <c r="B66" s="38">
        <v>117204</v>
      </c>
      <c r="C66" s="34">
        <v>0</v>
      </c>
      <c r="D66" s="19">
        <f>B66+C66</f>
        <v>117204</v>
      </c>
      <c r="E66" s="16">
        <f>D66*E69/D69</f>
        <v>2.0421590390331787</v>
      </c>
      <c r="F66" s="16">
        <f>ROUND(E66,0)</f>
        <v>2</v>
      </c>
      <c r="G66" s="16">
        <f>TRUNC(D66/N70,3)</f>
        <v>1.822</v>
      </c>
      <c r="H66" s="17">
        <f>ROUND(G66,0)</f>
        <v>2</v>
      </c>
      <c r="I66" s="17">
        <v>2</v>
      </c>
      <c r="J66" s="17">
        <f>IF(I66&gt;H66,I66-H66,0)</f>
        <v>0</v>
      </c>
      <c r="K66" s="18">
        <f>H66+J66</f>
        <v>2</v>
      </c>
      <c r="M66" s="1">
        <f aca="true" t="shared" si="32" ref="M66:AH66">ABS($D66/($F66-0.5+M$32))+$B69*(M$32+$F66-0.5&lt;0)</f>
        <v>300749.70588235295</v>
      </c>
      <c r="N66" s="1">
        <f t="shared" si="32"/>
        <v>302588.2</v>
      </c>
      <c r="O66" s="1">
        <f t="shared" si="32"/>
        <v>304992.3846153846</v>
      </c>
      <c r="P66" s="1">
        <f t="shared" si="32"/>
        <v>308270.8181818182</v>
      </c>
      <c r="Q66" s="1">
        <f t="shared" si="32"/>
        <v>313006.3333333333</v>
      </c>
      <c r="R66" s="1">
        <f t="shared" si="32"/>
        <v>320447.85714285716</v>
      </c>
      <c r="S66" s="1">
        <f t="shared" si="32"/>
        <v>333842.6</v>
      </c>
      <c r="T66" s="1">
        <f t="shared" si="32"/>
        <v>365097</v>
      </c>
      <c r="U66" s="1">
        <f t="shared" si="32"/>
        <v>521369</v>
      </c>
      <c r="V66" s="1">
        <f t="shared" si="32"/>
        <v>234408</v>
      </c>
      <c r="W66" s="1">
        <f t="shared" si="32"/>
        <v>78136</v>
      </c>
      <c r="X66" s="1">
        <f t="shared" si="32"/>
        <v>46881.6</v>
      </c>
      <c r="Y66" s="1">
        <f t="shared" si="32"/>
        <v>33486.857142857145</v>
      </c>
      <c r="Z66" s="1">
        <f t="shared" si="32"/>
        <v>26045.333333333332</v>
      </c>
      <c r="AA66" s="1">
        <f t="shared" si="32"/>
        <v>21309.81818181818</v>
      </c>
      <c r="AB66" s="1">
        <f t="shared" si="32"/>
        <v>18031.384615384617</v>
      </c>
      <c r="AC66" s="1">
        <f t="shared" si="32"/>
        <v>15627.2</v>
      </c>
      <c r="AD66" s="1">
        <f t="shared" si="32"/>
        <v>13788.70588235294</v>
      </c>
      <c r="AE66" s="1">
        <f t="shared" si="32"/>
        <v>12337.263157894737</v>
      </c>
      <c r="AF66" s="1">
        <f t="shared" si="32"/>
        <v>11162.285714285714</v>
      </c>
      <c r="AG66" s="1">
        <f t="shared" si="32"/>
        <v>10191.652173913044</v>
      </c>
      <c r="AH66" s="1">
        <f t="shared" si="32"/>
        <v>9376.32</v>
      </c>
    </row>
    <row r="67" spans="1:34" ht="12.75">
      <c r="A67" s="15" t="s">
        <v>27</v>
      </c>
      <c r="B67" s="38">
        <v>40014</v>
      </c>
      <c r="C67" s="34">
        <v>0</v>
      </c>
      <c r="D67" s="19">
        <f>B67+C67</f>
        <v>40014</v>
      </c>
      <c r="E67" s="16">
        <f>D67*E69/D69</f>
        <v>0.697202755775175</v>
      </c>
      <c r="F67" s="16">
        <f>ROUND(E67,0)</f>
        <v>1</v>
      </c>
      <c r="G67" s="16">
        <f>TRUNC(D67/N70,3)</f>
        <v>0.622</v>
      </c>
      <c r="H67" s="17">
        <f>ROUND(G67,0)</f>
        <v>1</v>
      </c>
      <c r="I67" s="17">
        <v>0</v>
      </c>
      <c r="J67" s="17">
        <f>IF(I67&gt;H67,I67-H67,0)</f>
        <v>0</v>
      </c>
      <c r="K67" s="18">
        <f>H67+J67</f>
        <v>1</v>
      </c>
      <c r="M67" s="1">
        <f aca="true" t="shared" si="33" ref="M67:AH67">ABS($D67/($F67-0.5+M$32))+$B69*(M$32+$F67-0.5&lt;0)</f>
        <v>291173</v>
      </c>
      <c r="N67" s="1">
        <f t="shared" si="33"/>
        <v>291668.5294117647</v>
      </c>
      <c r="O67" s="1">
        <f t="shared" si="33"/>
        <v>292296.2</v>
      </c>
      <c r="P67" s="1">
        <f t="shared" si="33"/>
        <v>293117</v>
      </c>
      <c r="Q67" s="1">
        <f t="shared" si="33"/>
        <v>294236.2727272727</v>
      </c>
      <c r="R67" s="1">
        <f t="shared" si="33"/>
        <v>295853</v>
      </c>
      <c r="S67" s="1">
        <f t="shared" si="33"/>
        <v>298393.5714285714</v>
      </c>
      <c r="T67" s="1">
        <f t="shared" si="33"/>
        <v>302966.6</v>
      </c>
      <c r="U67" s="1">
        <f t="shared" si="33"/>
        <v>313637</v>
      </c>
      <c r="V67" s="1">
        <f t="shared" si="33"/>
        <v>366989</v>
      </c>
      <c r="W67" s="1">
        <f t="shared" si="33"/>
        <v>80028</v>
      </c>
      <c r="X67" s="1">
        <f t="shared" si="33"/>
        <v>26676</v>
      </c>
      <c r="Y67" s="1">
        <f t="shared" si="33"/>
        <v>16005.6</v>
      </c>
      <c r="Z67" s="1">
        <f t="shared" si="33"/>
        <v>11432.57142857143</v>
      </c>
      <c r="AA67" s="1">
        <f t="shared" si="33"/>
        <v>8892</v>
      </c>
      <c r="AB67" s="1">
        <f t="shared" si="33"/>
        <v>7275.272727272727</v>
      </c>
      <c r="AC67" s="1">
        <f t="shared" si="33"/>
        <v>6156</v>
      </c>
      <c r="AD67" s="1">
        <f t="shared" si="33"/>
        <v>5335.2</v>
      </c>
      <c r="AE67" s="1">
        <f t="shared" si="33"/>
        <v>4707.529411764706</v>
      </c>
      <c r="AF67" s="1">
        <f t="shared" si="33"/>
        <v>4212</v>
      </c>
      <c r="AG67" s="1">
        <f t="shared" si="33"/>
        <v>3810.8571428571427</v>
      </c>
      <c r="AH67" s="1">
        <f t="shared" si="33"/>
        <v>3479.478260869565</v>
      </c>
    </row>
    <row r="68" spans="1:34" ht="12.75">
      <c r="A68" s="15" t="s">
        <v>29</v>
      </c>
      <c r="B68" s="38">
        <v>33284</v>
      </c>
      <c r="C68" s="34">
        <v>0</v>
      </c>
      <c r="D68" s="19">
        <f>B68+C68</f>
        <v>33284</v>
      </c>
      <c r="E68" s="16">
        <f>D68*E69/D69</f>
        <v>0.5799394342785257</v>
      </c>
      <c r="F68" s="16">
        <f>ROUND(E68,0)</f>
        <v>1</v>
      </c>
      <c r="G68" s="16">
        <f>TRUNC(D68/N70,3)</f>
        <v>0.517</v>
      </c>
      <c r="H68" s="17">
        <f>ROUND(G68,0)</f>
        <v>1</v>
      </c>
      <c r="I68" s="17">
        <v>0</v>
      </c>
      <c r="J68" s="17">
        <f>IF(I68&gt;H68,I68-H68,0)</f>
        <v>0</v>
      </c>
      <c r="K68" s="18">
        <f>H68+J68</f>
        <v>1</v>
      </c>
      <c r="M68" s="1">
        <f aca="true" t="shared" si="34" ref="M68:AH68">ABS($D68/($F68-0.5+M$32))+$B69*(M$32+$F68-0.5&lt;0)</f>
        <v>290464.5789473684</v>
      </c>
      <c r="N68" s="1">
        <f t="shared" si="34"/>
        <v>290876.76470588235</v>
      </c>
      <c r="O68" s="1">
        <f t="shared" si="34"/>
        <v>291398.86666666664</v>
      </c>
      <c r="P68" s="1">
        <f t="shared" si="34"/>
        <v>292081.6153846154</v>
      </c>
      <c r="Q68" s="1">
        <f t="shared" si="34"/>
        <v>293012.63636363635</v>
      </c>
      <c r="R68" s="1">
        <f t="shared" si="34"/>
        <v>294357.44444444444</v>
      </c>
      <c r="S68" s="1">
        <f t="shared" si="34"/>
        <v>296470.71428571426</v>
      </c>
      <c r="T68" s="1">
        <f t="shared" si="34"/>
        <v>300274.6</v>
      </c>
      <c r="U68" s="1">
        <f t="shared" si="34"/>
        <v>309150.3333333333</v>
      </c>
      <c r="V68" s="1">
        <f t="shared" si="34"/>
        <v>353529</v>
      </c>
      <c r="W68" s="1">
        <f t="shared" si="34"/>
        <v>66568</v>
      </c>
      <c r="X68" s="1">
        <f t="shared" si="34"/>
        <v>22189.333333333332</v>
      </c>
      <c r="Y68" s="1">
        <f t="shared" si="34"/>
        <v>13313.6</v>
      </c>
      <c r="Z68" s="1">
        <f t="shared" si="34"/>
        <v>9509.714285714286</v>
      </c>
      <c r="AA68" s="1">
        <f t="shared" si="34"/>
        <v>7396.444444444444</v>
      </c>
      <c r="AB68" s="1">
        <f t="shared" si="34"/>
        <v>6051.636363636364</v>
      </c>
      <c r="AC68" s="1">
        <f t="shared" si="34"/>
        <v>5120.615384615385</v>
      </c>
      <c r="AD68" s="1">
        <f t="shared" si="34"/>
        <v>4437.866666666667</v>
      </c>
      <c r="AE68" s="1">
        <f t="shared" si="34"/>
        <v>3915.764705882353</v>
      </c>
      <c r="AF68" s="1">
        <f t="shared" si="34"/>
        <v>3503.5789473684213</v>
      </c>
      <c r="AG68" s="1">
        <f t="shared" si="34"/>
        <v>3169.904761904762</v>
      </c>
      <c r="AH68" s="1">
        <f t="shared" si="34"/>
        <v>2894.2608695652175</v>
      </c>
    </row>
    <row r="69" spans="1:11" ht="12.75">
      <c r="A69" s="43" t="s">
        <v>3</v>
      </c>
      <c r="B69" s="46">
        <f>SUM(B65:B68)</f>
        <v>286961</v>
      </c>
      <c r="C69" s="45">
        <f>SUM(C65:C68)</f>
        <v>0</v>
      </c>
      <c r="D69" s="46">
        <f>SUM(D65:D68)</f>
        <v>286961</v>
      </c>
      <c r="E69" s="47">
        <f>H16</f>
        <v>5</v>
      </c>
      <c r="F69" s="47">
        <f>SUM(F65:F68)</f>
        <v>6</v>
      </c>
      <c r="G69" s="47"/>
      <c r="H69" s="43">
        <f>SUM(H65:H68)</f>
        <v>5</v>
      </c>
      <c r="I69" s="43">
        <f>SUM(I65:I68)</f>
        <v>2</v>
      </c>
      <c r="J69" s="43">
        <f>SUM(J65:J68)</f>
        <v>0</v>
      </c>
      <c r="K69" s="43">
        <f>SUM(K65:K68)</f>
        <v>5</v>
      </c>
    </row>
    <row r="70" spans="13:14" ht="12.75">
      <c r="M70" s="1">
        <f>SMALL(M65:AH68,4*11+F69-E69)+0.00001</f>
        <v>64306.00001</v>
      </c>
      <c r="N70" s="1">
        <f>IF(AND(M70&lt;=ROUND(D69/E69,0),M71&gt;=ROUND(D69/E69,0)),ROUND(D69/E69,0),IF(ROUND(D69/E69,0)&lt;M70,IF(ROUNDUP(M70,0)&lt;=ROUNDDOWN(M71,0),ROUNDUP(M70,0),IF(ROUNDUP(M70,1)&lt;=ROUNDDOWN(M71,1),ROUNDUP(M70,1),IF(ROUNDUP(M70,2)&lt;=ROUNDDOWN(M71,2),ROUNDUP(M70,2),IF(ROUNDUP(M70,3)&lt;=ROUNDDOWN(M71,3),ROUNDUP(M70,3),ROUNDUP(M70,4))))),IF(ROUNDUP(M70,0)&lt;=ROUNDDOWN(M71,0),ROUNDDOWN(M71,0),IF(ROUNDUP(M70,1)&lt;=ROUNDDOWN(M71,1),ROUNDDOWN(M71,1),IF(ROUNDUP(M70,2)&lt;=ROUNDDOWN(M71,2),ROUNDDOWN(M71,2),IF(ROUNDUP(M70,3)&lt;=ROUNDDOWN(M71,3),ROUNDDOWN(M71,3),ROUNDDOWN(M71,4)))))))</f>
        <v>64307</v>
      </c>
    </row>
    <row r="71" ht="12.75">
      <c r="M71" s="1">
        <f>SMALL(M65:AH68,4*11+1+F69-E69)-0.00001</f>
        <v>66567.99999</v>
      </c>
    </row>
    <row r="72" spans="1:34" ht="24" customHeight="1">
      <c r="A72" s="11" t="s">
        <v>10</v>
      </c>
      <c r="B72" s="11" t="s">
        <v>16</v>
      </c>
      <c r="C72" s="12" t="s">
        <v>14</v>
      </c>
      <c r="D72" s="11" t="s">
        <v>15</v>
      </c>
      <c r="E72" s="29" t="s">
        <v>30</v>
      </c>
      <c r="F72" s="29" t="s">
        <v>44</v>
      </c>
      <c r="G72" s="29" t="str">
        <f>"Divisor "&amp;N78</f>
        <v>Divisor 62119</v>
      </c>
      <c r="H72" s="14" t="s">
        <v>17</v>
      </c>
      <c r="I72" s="11" t="s">
        <v>18</v>
      </c>
      <c r="J72" s="11" t="s">
        <v>19</v>
      </c>
      <c r="K72" s="11" t="s">
        <v>26</v>
      </c>
      <c r="M72" s="1">
        <v>-10</v>
      </c>
      <c r="N72" s="1">
        <v>-9</v>
      </c>
      <c r="O72" s="1">
        <v>-8</v>
      </c>
      <c r="P72" s="1">
        <v>-7</v>
      </c>
      <c r="Q72" s="1">
        <v>-6</v>
      </c>
      <c r="R72" s="1">
        <v>-5</v>
      </c>
      <c r="S72" s="1">
        <v>-4</v>
      </c>
      <c r="T72" s="1">
        <v>-3</v>
      </c>
      <c r="U72" s="1">
        <v>-2</v>
      </c>
      <c r="V72" s="1">
        <v>-1</v>
      </c>
      <c r="W72" s="1">
        <v>0</v>
      </c>
      <c r="X72" s="1">
        <v>1</v>
      </c>
      <c r="Y72" s="1">
        <v>2</v>
      </c>
      <c r="Z72" s="1">
        <v>3</v>
      </c>
      <c r="AA72" s="1">
        <v>4</v>
      </c>
      <c r="AB72" s="1">
        <v>5</v>
      </c>
      <c r="AC72" s="1">
        <v>6</v>
      </c>
      <c r="AD72" s="1">
        <v>7</v>
      </c>
      <c r="AE72" s="1">
        <v>8</v>
      </c>
      <c r="AF72" s="1">
        <v>9</v>
      </c>
      <c r="AG72" s="1">
        <v>10</v>
      </c>
      <c r="AH72" s="1">
        <v>11</v>
      </c>
    </row>
    <row r="73" spans="1:34" ht="12.75">
      <c r="A73" s="15" t="s">
        <v>0</v>
      </c>
      <c r="B73" s="38">
        <v>482601</v>
      </c>
      <c r="C73" s="34">
        <v>0</v>
      </c>
      <c r="D73" s="19">
        <f>B73+C73</f>
        <v>482601</v>
      </c>
      <c r="E73" s="16">
        <f>D73*E77/D77</f>
        <v>7.768923016702125</v>
      </c>
      <c r="F73" s="16">
        <f>ROUND(E73,0)</f>
        <v>8</v>
      </c>
      <c r="G73" s="16">
        <f>TRUNC(D73/N78,3)</f>
        <v>7.768</v>
      </c>
      <c r="H73" s="17">
        <f>ROUND(G73,0)</f>
        <v>8</v>
      </c>
      <c r="I73" s="17">
        <v>9</v>
      </c>
      <c r="J73" s="17">
        <f>IF(I73&gt;H73,I73-H73,0)</f>
        <v>1</v>
      </c>
      <c r="K73" s="18">
        <f>H73+J73</f>
        <v>9</v>
      </c>
      <c r="M73" s="1">
        <f aca="true" t="shared" si="35" ref="M73:AH73">ABS($D73/($F73-0.5+M$32))+$B77*(M$32+$F73-0.5&lt;0)</f>
        <v>1373309.4</v>
      </c>
      <c r="N73" s="1">
        <f t="shared" si="35"/>
        <v>1502003</v>
      </c>
      <c r="O73" s="1">
        <f t="shared" si="35"/>
        <v>2145471</v>
      </c>
      <c r="P73" s="1">
        <f t="shared" si="35"/>
        <v>965202</v>
      </c>
      <c r="Q73" s="1">
        <f t="shared" si="35"/>
        <v>321734</v>
      </c>
      <c r="R73" s="1">
        <f t="shared" si="35"/>
        <v>193040.4</v>
      </c>
      <c r="S73" s="1">
        <f t="shared" si="35"/>
        <v>137886</v>
      </c>
      <c r="T73" s="1">
        <f t="shared" si="35"/>
        <v>107244.66666666667</v>
      </c>
      <c r="U73" s="1">
        <f t="shared" si="35"/>
        <v>87745.63636363637</v>
      </c>
      <c r="V73" s="1">
        <f t="shared" si="35"/>
        <v>74246.30769230769</v>
      </c>
      <c r="W73" s="1">
        <f t="shared" si="35"/>
        <v>64346.8</v>
      </c>
      <c r="X73" s="1">
        <f t="shared" si="35"/>
        <v>56776.58823529412</v>
      </c>
      <c r="Y73" s="1">
        <f t="shared" si="35"/>
        <v>50800.10526315789</v>
      </c>
      <c r="Z73" s="1">
        <f t="shared" si="35"/>
        <v>45962</v>
      </c>
      <c r="AA73" s="1">
        <f t="shared" si="35"/>
        <v>41965.30434782609</v>
      </c>
      <c r="AB73" s="1">
        <f t="shared" si="35"/>
        <v>38608.08</v>
      </c>
      <c r="AC73" s="1">
        <f t="shared" si="35"/>
        <v>35748.22222222222</v>
      </c>
      <c r="AD73" s="1">
        <f t="shared" si="35"/>
        <v>33282.8275862069</v>
      </c>
      <c r="AE73" s="1">
        <f t="shared" si="35"/>
        <v>31135.548387096773</v>
      </c>
      <c r="AF73" s="1">
        <f t="shared" si="35"/>
        <v>29248.545454545456</v>
      </c>
      <c r="AG73" s="1">
        <f t="shared" si="35"/>
        <v>27577.2</v>
      </c>
      <c r="AH73" s="1">
        <f t="shared" si="35"/>
        <v>26086.54054054054</v>
      </c>
    </row>
    <row r="74" spans="1:34" ht="12.75">
      <c r="A74" s="15" t="s">
        <v>1</v>
      </c>
      <c r="B74" s="38">
        <v>321174</v>
      </c>
      <c r="C74" s="34">
        <v>0</v>
      </c>
      <c r="D74" s="19">
        <f>B74+C74</f>
        <v>321174</v>
      </c>
      <c r="E74" s="16">
        <f>D74*E77/D77</f>
        <v>5.170267117072464</v>
      </c>
      <c r="F74" s="16">
        <f>ROUND(E74,0)</f>
        <v>5</v>
      </c>
      <c r="G74" s="16">
        <f>TRUNC(D74/N78,3)</f>
        <v>5.17</v>
      </c>
      <c r="H74" s="17">
        <f>ROUND(G74,0)</f>
        <v>5</v>
      </c>
      <c r="I74" s="17">
        <v>1</v>
      </c>
      <c r="J74" s="17">
        <f>IF(I74&gt;H74,I74-H74,0)</f>
        <v>0</v>
      </c>
      <c r="K74" s="18">
        <f>H74+J74</f>
        <v>5</v>
      </c>
      <c r="M74" s="1">
        <f aca="true" t="shared" si="36" ref="M74:AH74">ABS($D74/($F74-0.5+M$32))+$B77*(M$32+$F74-0.5&lt;0)</f>
        <v>1238664.2727272727</v>
      </c>
      <c r="N74" s="1">
        <f t="shared" si="36"/>
        <v>1251641</v>
      </c>
      <c r="O74" s="1">
        <f t="shared" si="36"/>
        <v>1272033</v>
      </c>
      <c r="P74" s="1">
        <f t="shared" si="36"/>
        <v>1308738.6</v>
      </c>
      <c r="Q74" s="1">
        <f t="shared" si="36"/>
        <v>1394385</v>
      </c>
      <c r="R74" s="1">
        <f t="shared" si="36"/>
        <v>1822617</v>
      </c>
      <c r="S74" s="1">
        <f t="shared" si="36"/>
        <v>642348</v>
      </c>
      <c r="T74" s="1">
        <f t="shared" si="36"/>
        <v>214116</v>
      </c>
      <c r="U74" s="1">
        <f t="shared" si="36"/>
        <v>128469.6</v>
      </c>
      <c r="V74" s="1">
        <f t="shared" si="36"/>
        <v>91764</v>
      </c>
      <c r="W74" s="1">
        <f t="shared" si="36"/>
        <v>71372</v>
      </c>
      <c r="X74" s="1">
        <f t="shared" si="36"/>
        <v>58395.27272727273</v>
      </c>
      <c r="Y74" s="1">
        <f t="shared" si="36"/>
        <v>49411.38461538462</v>
      </c>
      <c r="Z74" s="1">
        <f t="shared" si="36"/>
        <v>42823.2</v>
      </c>
      <c r="AA74" s="1">
        <f t="shared" si="36"/>
        <v>37785.17647058824</v>
      </c>
      <c r="AB74" s="1">
        <f t="shared" si="36"/>
        <v>33807.78947368421</v>
      </c>
      <c r="AC74" s="1">
        <f t="shared" si="36"/>
        <v>30588</v>
      </c>
      <c r="AD74" s="1">
        <f t="shared" si="36"/>
        <v>27928.17391304348</v>
      </c>
      <c r="AE74" s="1">
        <f t="shared" si="36"/>
        <v>25693.92</v>
      </c>
      <c r="AF74" s="1">
        <f t="shared" si="36"/>
        <v>23790.666666666668</v>
      </c>
      <c r="AG74" s="1">
        <f t="shared" si="36"/>
        <v>22149.931034482757</v>
      </c>
      <c r="AH74" s="1">
        <f t="shared" si="36"/>
        <v>20720.90322580645</v>
      </c>
    </row>
    <row r="75" spans="1:34" ht="12.75">
      <c r="A75" s="15" t="s">
        <v>27</v>
      </c>
      <c r="B75" s="38">
        <v>65182</v>
      </c>
      <c r="C75" s="34">
        <v>0</v>
      </c>
      <c r="D75" s="19">
        <f>B75+C75</f>
        <v>65182</v>
      </c>
      <c r="E75" s="16">
        <f>D75*E77/D77</f>
        <v>1.0493014727998449</v>
      </c>
      <c r="F75" s="16">
        <f>ROUND(E75,0)</f>
        <v>1</v>
      </c>
      <c r="G75" s="16">
        <f>TRUNC(D75/N78,3)</f>
        <v>1.049</v>
      </c>
      <c r="H75" s="17">
        <f>ROUND(G75,0)</f>
        <v>1</v>
      </c>
      <c r="I75" s="17">
        <v>0</v>
      </c>
      <c r="J75" s="17">
        <f>IF(I75&gt;H75,I75-H75,0)</f>
        <v>0</v>
      </c>
      <c r="K75" s="18">
        <f>H75+J75</f>
        <v>1</v>
      </c>
      <c r="M75" s="1">
        <f aca="true" t="shared" si="37" ref="M75:AH75">ABS($D75/($F75-0.5+M$32))+$B77*(M$32+$F75-0.5&lt;0)</f>
        <v>1187130.2631578948</v>
      </c>
      <c r="N75" s="1">
        <f t="shared" si="37"/>
        <v>1187937.4705882352</v>
      </c>
      <c r="O75" s="1">
        <f t="shared" si="37"/>
        <v>1188959.9333333333</v>
      </c>
      <c r="P75" s="1">
        <f t="shared" si="37"/>
        <v>1190297</v>
      </c>
      <c r="Q75" s="1">
        <f t="shared" si="37"/>
        <v>1192120.2727272727</v>
      </c>
      <c r="R75" s="1">
        <f t="shared" si="37"/>
        <v>1194753.888888889</v>
      </c>
      <c r="S75" s="1">
        <f t="shared" si="37"/>
        <v>1198892.4285714286</v>
      </c>
      <c r="T75" s="1">
        <f t="shared" si="37"/>
        <v>1206341.8</v>
      </c>
      <c r="U75" s="1">
        <f t="shared" si="37"/>
        <v>1223723.6666666667</v>
      </c>
      <c r="V75" s="1">
        <f t="shared" si="37"/>
        <v>1310633</v>
      </c>
      <c r="W75" s="1">
        <f t="shared" si="37"/>
        <v>130364</v>
      </c>
      <c r="X75" s="1">
        <f t="shared" si="37"/>
        <v>43454.666666666664</v>
      </c>
      <c r="Y75" s="1">
        <f t="shared" si="37"/>
        <v>26072.8</v>
      </c>
      <c r="Z75" s="1">
        <f t="shared" si="37"/>
        <v>18623.428571428572</v>
      </c>
      <c r="AA75" s="1">
        <f t="shared" si="37"/>
        <v>14484.888888888889</v>
      </c>
      <c r="AB75" s="1">
        <f t="shared" si="37"/>
        <v>11851.272727272728</v>
      </c>
      <c r="AC75" s="1">
        <f t="shared" si="37"/>
        <v>10028</v>
      </c>
      <c r="AD75" s="1">
        <f t="shared" si="37"/>
        <v>8690.933333333332</v>
      </c>
      <c r="AE75" s="1">
        <f t="shared" si="37"/>
        <v>7668.470588235294</v>
      </c>
      <c r="AF75" s="1">
        <f t="shared" si="37"/>
        <v>6861.263157894737</v>
      </c>
      <c r="AG75" s="1">
        <f t="shared" si="37"/>
        <v>6207.809523809524</v>
      </c>
      <c r="AH75" s="1">
        <f t="shared" si="37"/>
        <v>5668</v>
      </c>
    </row>
    <row r="76" spans="1:34" ht="12.75">
      <c r="A76" s="15" t="s">
        <v>29</v>
      </c>
      <c r="B76" s="38">
        <v>311312</v>
      </c>
      <c r="C76" s="34">
        <v>0</v>
      </c>
      <c r="D76" s="19">
        <f>B76+C76</f>
        <v>311312</v>
      </c>
      <c r="E76" s="16">
        <f>D76*E77/D77</f>
        <v>5.011508393425567</v>
      </c>
      <c r="F76" s="16">
        <f>ROUND(E76,0)</f>
        <v>5</v>
      </c>
      <c r="G76" s="16">
        <f>TRUNC(D76/N78,3)</f>
        <v>5.011</v>
      </c>
      <c r="H76" s="17">
        <f>ROUND(G76,0)</f>
        <v>5</v>
      </c>
      <c r="I76" s="17">
        <v>0</v>
      </c>
      <c r="J76" s="17">
        <f>IF(I76&gt;H76,I76-H76,0)</f>
        <v>0</v>
      </c>
      <c r="K76" s="18">
        <f>H76+J76</f>
        <v>5</v>
      </c>
      <c r="M76" s="1">
        <f aca="true" t="shared" si="38" ref="M76:AH76">ABS($D76/($F76-0.5+M$32))+$B77*(M$32+$F76-0.5&lt;0)</f>
        <v>1236871.1818181819</v>
      </c>
      <c r="N76" s="1">
        <f t="shared" si="38"/>
        <v>1249449.4444444445</v>
      </c>
      <c r="O76" s="1">
        <f t="shared" si="38"/>
        <v>1269215.2857142857</v>
      </c>
      <c r="P76" s="1">
        <f t="shared" si="38"/>
        <v>1304793.8</v>
      </c>
      <c r="Q76" s="1">
        <f t="shared" si="38"/>
        <v>1387810.3333333333</v>
      </c>
      <c r="R76" s="1">
        <f t="shared" si="38"/>
        <v>1802893</v>
      </c>
      <c r="S76" s="1">
        <f t="shared" si="38"/>
        <v>622624</v>
      </c>
      <c r="T76" s="1">
        <f t="shared" si="38"/>
        <v>207541.33333333334</v>
      </c>
      <c r="U76" s="1">
        <f t="shared" si="38"/>
        <v>124524.8</v>
      </c>
      <c r="V76" s="1">
        <f t="shared" si="38"/>
        <v>88946.28571428571</v>
      </c>
      <c r="W76" s="1">
        <f t="shared" si="38"/>
        <v>69180.44444444444</v>
      </c>
      <c r="X76" s="1">
        <f t="shared" si="38"/>
        <v>56602.181818181816</v>
      </c>
      <c r="Y76" s="1">
        <f t="shared" si="38"/>
        <v>47894.153846153844</v>
      </c>
      <c r="Z76" s="1">
        <f t="shared" si="38"/>
        <v>41508.26666666667</v>
      </c>
      <c r="AA76" s="1">
        <f t="shared" si="38"/>
        <v>36624.94117647059</v>
      </c>
      <c r="AB76" s="1">
        <f t="shared" si="38"/>
        <v>32769.68421052631</v>
      </c>
      <c r="AC76" s="1">
        <f t="shared" si="38"/>
        <v>29648.761904761905</v>
      </c>
      <c r="AD76" s="1">
        <f t="shared" si="38"/>
        <v>27070.608695652172</v>
      </c>
      <c r="AE76" s="1">
        <f t="shared" si="38"/>
        <v>24904.96</v>
      </c>
      <c r="AF76" s="1">
        <f t="shared" si="38"/>
        <v>23060.14814814815</v>
      </c>
      <c r="AG76" s="1">
        <f t="shared" si="38"/>
        <v>21469.793103448275</v>
      </c>
      <c r="AH76" s="1">
        <f t="shared" si="38"/>
        <v>20084.645161290322</v>
      </c>
    </row>
    <row r="77" spans="1:11" ht="12.75">
      <c r="A77" s="43" t="s">
        <v>3</v>
      </c>
      <c r="B77" s="46">
        <f>SUM(B73:B76)</f>
        <v>1180269</v>
      </c>
      <c r="C77" s="45">
        <f>SUM(C73:C76)</f>
        <v>0</v>
      </c>
      <c r="D77" s="46">
        <f>SUM(D73:D76)</f>
        <v>1180269</v>
      </c>
      <c r="E77" s="47">
        <f>H17</f>
        <v>19</v>
      </c>
      <c r="F77" s="47">
        <f>SUM(F73:F76)</f>
        <v>19</v>
      </c>
      <c r="G77" s="47"/>
      <c r="H77" s="43">
        <f>SUM(H73:H76)</f>
        <v>19</v>
      </c>
      <c r="I77" s="43">
        <f>SUM(I73:I76)</f>
        <v>10</v>
      </c>
      <c r="J77" s="43">
        <f>SUM(J73:J76)</f>
        <v>1</v>
      </c>
      <c r="K77" s="43">
        <f>SUM(K73:K76)</f>
        <v>20</v>
      </c>
    </row>
    <row r="78" spans="13:14" ht="12.75">
      <c r="M78" s="1">
        <f>SMALL(M73:AH76,4*11+F77-E77)+0.00001</f>
        <v>58395.27273727273</v>
      </c>
      <c r="N78" s="1">
        <f>IF(AND(M78&lt;=ROUND(D77/E77,0),M79&gt;=ROUND(D77/E77,0)),ROUND(D77/E77,0),IF(ROUND(D77/E77,0)&lt;M78,IF(ROUNDUP(M78,0)&lt;=ROUNDDOWN(M79,0),ROUNDUP(M78,0),IF(ROUNDUP(M78,1)&lt;=ROUNDDOWN(M79,1),ROUNDUP(M78,1),IF(ROUNDUP(M78,2)&lt;=ROUNDDOWN(M79,2),ROUNDUP(M78,2),IF(ROUNDUP(M78,3)&lt;=ROUNDDOWN(M79,3),ROUNDUP(M78,3),ROUNDUP(M78,4))))),IF(ROUNDUP(M78,0)&lt;=ROUNDDOWN(M79,0),ROUNDDOWN(M79,0),IF(ROUNDUP(M78,1)&lt;=ROUNDDOWN(M79,1),ROUNDDOWN(M79,1),IF(ROUNDUP(M78,2)&lt;=ROUNDDOWN(M79,2),ROUNDDOWN(M79,2),IF(ROUNDUP(M78,3)&lt;=ROUNDDOWN(M79,3),ROUNDDOWN(M79,3),ROUNDDOWN(M79,4)))))))</f>
        <v>62119</v>
      </c>
    </row>
    <row r="79" ht="12.75">
      <c r="M79" s="1">
        <f>SMALL(M73:AH76,4*11+1+F77-E77)-0.00001</f>
        <v>64346.79999</v>
      </c>
    </row>
    <row r="80" spans="1:34" ht="24" customHeight="1">
      <c r="A80" s="11" t="s">
        <v>34</v>
      </c>
      <c r="B80" s="11" t="s">
        <v>16</v>
      </c>
      <c r="C80" s="12" t="s">
        <v>14</v>
      </c>
      <c r="D80" s="11" t="s">
        <v>15</v>
      </c>
      <c r="E80" s="29" t="s">
        <v>30</v>
      </c>
      <c r="F80" s="29" t="s">
        <v>44</v>
      </c>
      <c r="G80" s="29" t="str">
        <f>"Divisor "&amp;N86</f>
        <v>Divisor 57205</v>
      </c>
      <c r="H80" s="14" t="s">
        <v>17</v>
      </c>
      <c r="I80" s="11" t="s">
        <v>18</v>
      </c>
      <c r="J80" s="11" t="s">
        <v>19</v>
      </c>
      <c r="K80" s="11" t="s">
        <v>26</v>
      </c>
      <c r="M80" s="1">
        <v>-10</v>
      </c>
      <c r="N80" s="1">
        <v>-9</v>
      </c>
      <c r="O80" s="1">
        <v>-8</v>
      </c>
      <c r="P80" s="1">
        <v>-7</v>
      </c>
      <c r="Q80" s="1">
        <v>-6</v>
      </c>
      <c r="R80" s="1">
        <v>-5</v>
      </c>
      <c r="S80" s="1">
        <v>-4</v>
      </c>
      <c r="T80" s="1">
        <v>-3</v>
      </c>
      <c r="U80" s="1">
        <v>-2</v>
      </c>
      <c r="V80" s="1">
        <v>-1</v>
      </c>
      <c r="W80" s="1">
        <v>0</v>
      </c>
      <c r="X80" s="1">
        <v>1</v>
      </c>
      <c r="Y80" s="1">
        <v>2</v>
      </c>
      <c r="Z80" s="1">
        <v>3</v>
      </c>
      <c r="AA80" s="1">
        <v>4</v>
      </c>
      <c r="AB80" s="1">
        <v>5</v>
      </c>
      <c r="AC80" s="1">
        <v>6</v>
      </c>
      <c r="AD80" s="1">
        <v>7</v>
      </c>
      <c r="AE80" s="1">
        <v>8</v>
      </c>
      <c r="AF80" s="1">
        <v>9</v>
      </c>
      <c r="AG80" s="1">
        <v>10</v>
      </c>
      <c r="AH80" s="1">
        <v>11</v>
      </c>
    </row>
    <row r="81" spans="1:34" ht="12.75">
      <c r="A81" s="15" t="s">
        <v>0</v>
      </c>
      <c r="B81" s="38">
        <v>485781</v>
      </c>
      <c r="C81" s="34">
        <v>0</v>
      </c>
      <c r="D81" s="19">
        <f>B81+C81</f>
        <v>485781</v>
      </c>
      <c r="E81" s="16">
        <f>D81*E85/D85</f>
        <v>8.491940770465645</v>
      </c>
      <c r="F81" s="16">
        <f>ROUND(E81,0)</f>
        <v>8</v>
      </c>
      <c r="G81" s="16">
        <f>TRUNC(D81/N86,3)</f>
        <v>8.491</v>
      </c>
      <c r="H81" s="17">
        <f>ROUND(G81,0)</f>
        <v>8</v>
      </c>
      <c r="I81" s="17">
        <v>9</v>
      </c>
      <c r="J81" s="17">
        <f>IF(I81&gt;H81,I81-H81,0)</f>
        <v>1</v>
      </c>
      <c r="K81" s="18">
        <f>H81+J81</f>
        <v>9</v>
      </c>
      <c r="M81" s="1">
        <f aca="true" t="shared" si="39" ref="M81:AH81">ABS($D81/($F81-0.5+M$32))+$B85*(M$32+$F81-0.5&lt;0)</f>
        <v>1224001.4</v>
      </c>
      <c r="N81" s="1">
        <f t="shared" si="39"/>
        <v>1353543</v>
      </c>
      <c r="O81" s="1">
        <f t="shared" si="39"/>
        <v>2001251</v>
      </c>
      <c r="P81" s="1">
        <f t="shared" si="39"/>
        <v>971562</v>
      </c>
      <c r="Q81" s="1">
        <f t="shared" si="39"/>
        <v>323854</v>
      </c>
      <c r="R81" s="1">
        <f t="shared" si="39"/>
        <v>194312.4</v>
      </c>
      <c r="S81" s="1">
        <f t="shared" si="39"/>
        <v>138794.57142857142</v>
      </c>
      <c r="T81" s="1">
        <f t="shared" si="39"/>
        <v>107951.33333333333</v>
      </c>
      <c r="U81" s="1">
        <f t="shared" si="39"/>
        <v>88323.81818181818</v>
      </c>
      <c r="V81" s="1">
        <f t="shared" si="39"/>
        <v>74735.53846153847</v>
      </c>
      <c r="W81" s="1">
        <f t="shared" si="39"/>
        <v>64770.8</v>
      </c>
      <c r="X81" s="1">
        <f t="shared" si="39"/>
        <v>57150.705882352944</v>
      </c>
      <c r="Y81" s="1">
        <f t="shared" si="39"/>
        <v>51134.84210526316</v>
      </c>
      <c r="Z81" s="1">
        <f t="shared" si="39"/>
        <v>46264.857142857145</v>
      </c>
      <c r="AA81" s="1">
        <f t="shared" si="39"/>
        <v>42241.82608695652</v>
      </c>
      <c r="AB81" s="1">
        <f t="shared" si="39"/>
        <v>38862.48</v>
      </c>
      <c r="AC81" s="1">
        <f t="shared" si="39"/>
        <v>35983.77777777778</v>
      </c>
      <c r="AD81" s="1">
        <f t="shared" si="39"/>
        <v>33502.137931034486</v>
      </c>
      <c r="AE81" s="1">
        <f t="shared" si="39"/>
        <v>31340.709677419356</v>
      </c>
      <c r="AF81" s="1">
        <f t="shared" si="39"/>
        <v>29441.272727272728</v>
      </c>
      <c r="AG81" s="1">
        <f t="shared" si="39"/>
        <v>27758.914285714287</v>
      </c>
      <c r="AH81" s="1">
        <f t="shared" si="39"/>
        <v>26258.432432432433</v>
      </c>
    </row>
    <row r="82" spans="1:34" ht="12.75">
      <c r="A82" s="15" t="s">
        <v>1</v>
      </c>
      <c r="B82" s="38">
        <v>214731</v>
      </c>
      <c r="C82" s="34">
        <v>0</v>
      </c>
      <c r="D82" s="19">
        <f>B82+C82</f>
        <v>214731</v>
      </c>
      <c r="E82" s="16">
        <f>D82*E85/D85</f>
        <v>3.7537139854849375</v>
      </c>
      <c r="F82" s="16">
        <f>ROUND(E82,0)</f>
        <v>4</v>
      </c>
      <c r="G82" s="16">
        <f>TRUNC(D82/N86,3)</f>
        <v>3.753</v>
      </c>
      <c r="H82" s="17">
        <f>ROUND(G82,0)</f>
        <v>4</v>
      </c>
      <c r="I82" s="17">
        <v>0</v>
      </c>
      <c r="J82" s="17">
        <f>IF(I82&gt;H82,I82-H82,0)</f>
        <v>0</v>
      </c>
      <c r="K82" s="18">
        <f>H82+J82</f>
        <v>4</v>
      </c>
      <c r="M82" s="1">
        <f aca="true" t="shared" si="40" ref="M82:AH82">ABS($D82/($F82-0.5+M$32))+$B85*(M$32+$F82-0.5&lt;0)</f>
        <v>1062724.5384615385</v>
      </c>
      <c r="N82" s="1">
        <f t="shared" si="40"/>
        <v>1068731</v>
      </c>
      <c r="O82" s="1">
        <f t="shared" si="40"/>
        <v>1077407</v>
      </c>
      <c r="P82" s="1">
        <f t="shared" si="40"/>
        <v>1091040.7142857143</v>
      </c>
      <c r="Q82" s="1">
        <f t="shared" si="40"/>
        <v>1115581.4</v>
      </c>
      <c r="R82" s="1">
        <f t="shared" si="40"/>
        <v>1172843</v>
      </c>
      <c r="S82" s="1">
        <f t="shared" si="40"/>
        <v>1459151</v>
      </c>
      <c r="T82" s="1">
        <f t="shared" si="40"/>
        <v>429462</v>
      </c>
      <c r="U82" s="1">
        <f t="shared" si="40"/>
        <v>143154</v>
      </c>
      <c r="V82" s="1">
        <f t="shared" si="40"/>
        <v>85892.4</v>
      </c>
      <c r="W82" s="1">
        <f t="shared" si="40"/>
        <v>61351.71428571428</v>
      </c>
      <c r="X82" s="1">
        <f t="shared" si="40"/>
        <v>47718</v>
      </c>
      <c r="Y82" s="1">
        <f t="shared" si="40"/>
        <v>39042</v>
      </c>
      <c r="Z82" s="1">
        <f t="shared" si="40"/>
        <v>33035.53846153846</v>
      </c>
      <c r="AA82" s="1">
        <f t="shared" si="40"/>
        <v>28630.8</v>
      </c>
      <c r="AB82" s="1">
        <f t="shared" si="40"/>
        <v>25262.470588235294</v>
      </c>
      <c r="AC82" s="1">
        <f t="shared" si="40"/>
        <v>22603.263157894737</v>
      </c>
      <c r="AD82" s="1">
        <f t="shared" si="40"/>
        <v>20450.571428571428</v>
      </c>
      <c r="AE82" s="1">
        <f t="shared" si="40"/>
        <v>18672.260869565216</v>
      </c>
      <c r="AF82" s="1">
        <f t="shared" si="40"/>
        <v>17178.48</v>
      </c>
      <c r="AG82" s="1">
        <f t="shared" si="40"/>
        <v>15906</v>
      </c>
      <c r="AH82" s="1">
        <f t="shared" si="40"/>
        <v>14809.034482758621</v>
      </c>
    </row>
    <row r="83" spans="1:34" ht="12.75">
      <c r="A83" s="15" t="s">
        <v>27</v>
      </c>
      <c r="B83" s="38">
        <v>46858</v>
      </c>
      <c r="C83" s="34">
        <v>0</v>
      </c>
      <c r="D83" s="19">
        <f>B83+C83</f>
        <v>46858</v>
      </c>
      <c r="E83" s="16">
        <f>D83*E85/D85</f>
        <v>0.81912499793627</v>
      </c>
      <c r="F83" s="16">
        <f>ROUND(E83,0)</f>
        <v>1</v>
      </c>
      <c r="G83" s="16">
        <f>TRUNC(D83/N86,3)</f>
        <v>0.819</v>
      </c>
      <c r="H83" s="17">
        <f>ROUND(G83,0)</f>
        <v>1</v>
      </c>
      <c r="I83" s="17">
        <v>0</v>
      </c>
      <c r="J83" s="17">
        <f>IF(I83&gt;H83,I83-H83,0)</f>
        <v>0</v>
      </c>
      <c r="K83" s="18">
        <f>H83+J83</f>
        <v>1</v>
      </c>
      <c r="M83" s="1">
        <f aca="true" t="shared" si="41" ref="M83:AH83">ABS($D83/($F83-0.5+M$32))+$B85*(M$32+$F83-0.5&lt;0)</f>
        <v>1034621.4210526316</v>
      </c>
      <c r="N83" s="1">
        <f t="shared" si="41"/>
        <v>1035201.7058823529</v>
      </c>
      <c r="O83" s="1">
        <f t="shared" si="41"/>
        <v>1035936.7333333333</v>
      </c>
      <c r="P83" s="1">
        <f t="shared" si="41"/>
        <v>1036897.9230769231</v>
      </c>
      <c r="Q83" s="1">
        <f t="shared" si="41"/>
        <v>1038208.6363636364</v>
      </c>
      <c r="R83" s="1">
        <f t="shared" si="41"/>
        <v>1040101.8888888889</v>
      </c>
      <c r="S83" s="1">
        <f t="shared" si="41"/>
        <v>1043077</v>
      </c>
      <c r="T83" s="1">
        <f t="shared" si="41"/>
        <v>1048432.2</v>
      </c>
      <c r="U83" s="1">
        <f t="shared" si="41"/>
        <v>1060927.6666666667</v>
      </c>
      <c r="V83" s="1">
        <f t="shared" si="41"/>
        <v>1123405</v>
      </c>
      <c r="W83" s="1">
        <f t="shared" si="41"/>
        <v>93716</v>
      </c>
      <c r="X83" s="1">
        <f t="shared" si="41"/>
        <v>31238.666666666668</v>
      </c>
      <c r="Y83" s="1">
        <f t="shared" si="41"/>
        <v>18743.2</v>
      </c>
      <c r="Z83" s="1">
        <f t="shared" si="41"/>
        <v>13388</v>
      </c>
      <c r="AA83" s="1">
        <f t="shared" si="41"/>
        <v>10412.888888888889</v>
      </c>
      <c r="AB83" s="1">
        <f t="shared" si="41"/>
        <v>8519.636363636364</v>
      </c>
      <c r="AC83" s="1">
        <f t="shared" si="41"/>
        <v>7208.923076923077</v>
      </c>
      <c r="AD83" s="1">
        <f t="shared" si="41"/>
        <v>6247.733333333334</v>
      </c>
      <c r="AE83" s="1">
        <f t="shared" si="41"/>
        <v>5512.705882352941</v>
      </c>
      <c r="AF83" s="1">
        <f t="shared" si="41"/>
        <v>4932.421052631579</v>
      </c>
      <c r="AG83" s="1">
        <f t="shared" si="41"/>
        <v>4462.666666666667</v>
      </c>
      <c r="AH83" s="1">
        <f t="shared" si="41"/>
        <v>4074.608695652174</v>
      </c>
    </row>
    <row r="84" spans="1:34" ht="12.75">
      <c r="A84" s="15" t="s">
        <v>29</v>
      </c>
      <c r="B84" s="38">
        <v>282319</v>
      </c>
      <c r="C84" s="34">
        <v>0</v>
      </c>
      <c r="D84" s="19">
        <f>B84+C84</f>
        <v>282319</v>
      </c>
      <c r="E84" s="16">
        <f>D84*E85/D85</f>
        <v>4.935220246113147</v>
      </c>
      <c r="F84" s="16">
        <f>ROUND(E84,0)</f>
        <v>5</v>
      </c>
      <c r="G84" s="16">
        <f>TRUNC(D84/N86,3)</f>
        <v>4.935</v>
      </c>
      <c r="H84" s="17">
        <f>ROUND(G84,0)</f>
        <v>5</v>
      </c>
      <c r="I84" s="17">
        <v>0</v>
      </c>
      <c r="J84" s="17">
        <f>IF(I84&gt;H84,I84-H84,0)</f>
        <v>0</v>
      </c>
      <c r="K84" s="18">
        <f>H84+J84</f>
        <v>5</v>
      </c>
      <c r="M84" s="1">
        <f aca="true" t="shared" si="42" ref="M84:AH84">ABS($D84/($F84-0.5+M$32))+$B85*(M$32+$F84-0.5&lt;0)</f>
        <v>1081019.7272727273</v>
      </c>
      <c r="N84" s="1">
        <f t="shared" si="42"/>
        <v>1092426.5555555555</v>
      </c>
      <c r="O84" s="1">
        <f t="shared" si="42"/>
        <v>1110351.5714285714</v>
      </c>
      <c r="P84" s="1">
        <f t="shared" si="42"/>
        <v>1142616.6</v>
      </c>
      <c r="Q84" s="1">
        <f t="shared" si="42"/>
        <v>1217901.6666666667</v>
      </c>
      <c r="R84" s="1">
        <f t="shared" si="42"/>
        <v>1594327</v>
      </c>
      <c r="S84" s="1">
        <f t="shared" si="42"/>
        <v>564638</v>
      </c>
      <c r="T84" s="1">
        <f t="shared" si="42"/>
        <v>188212.66666666666</v>
      </c>
      <c r="U84" s="1">
        <f t="shared" si="42"/>
        <v>112927.6</v>
      </c>
      <c r="V84" s="1">
        <f t="shared" si="42"/>
        <v>80662.57142857143</v>
      </c>
      <c r="W84" s="1">
        <f t="shared" si="42"/>
        <v>62737.555555555555</v>
      </c>
      <c r="X84" s="1">
        <f t="shared" si="42"/>
        <v>51330.72727272727</v>
      </c>
      <c r="Y84" s="1">
        <f t="shared" si="42"/>
        <v>43433.692307692305</v>
      </c>
      <c r="Z84" s="1">
        <f t="shared" si="42"/>
        <v>37642.53333333333</v>
      </c>
      <c r="AA84" s="1">
        <f t="shared" si="42"/>
        <v>33214</v>
      </c>
      <c r="AB84" s="1">
        <f t="shared" si="42"/>
        <v>29717.78947368421</v>
      </c>
      <c r="AC84" s="1">
        <f t="shared" si="42"/>
        <v>26887.52380952381</v>
      </c>
      <c r="AD84" s="1">
        <f t="shared" si="42"/>
        <v>24549.478260869564</v>
      </c>
      <c r="AE84" s="1">
        <f t="shared" si="42"/>
        <v>22585.52</v>
      </c>
      <c r="AF84" s="1">
        <f t="shared" si="42"/>
        <v>20912.51851851852</v>
      </c>
      <c r="AG84" s="1">
        <f t="shared" si="42"/>
        <v>19470.275862068964</v>
      </c>
      <c r="AH84" s="1">
        <f t="shared" si="42"/>
        <v>18214.129032258064</v>
      </c>
    </row>
    <row r="85" spans="1:11" ht="12.75">
      <c r="A85" s="43" t="s">
        <v>3</v>
      </c>
      <c r="B85" s="46">
        <f>SUM(B81:B84)</f>
        <v>1029689</v>
      </c>
      <c r="C85" s="45">
        <f>SUM(C81:C84)</f>
        <v>0</v>
      </c>
      <c r="D85" s="46">
        <f>SUM(D81:D84)</f>
        <v>1029689</v>
      </c>
      <c r="E85" s="47">
        <f>H18</f>
        <v>18</v>
      </c>
      <c r="F85" s="47">
        <f>SUM(F81:F84)</f>
        <v>18</v>
      </c>
      <c r="G85" s="47"/>
      <c r="H85" s="43">
        <f>SUM(H81:H84)</f>
        <v>18</v>
      </c>
      <c r="I85" s="43">
        <f>SUM(I81:I84)</f>
        <v>9</v>
      </c>
      <c r="J85" s="43">
        <f>SUM(J81:J84)</f>
        <v>1</v>
      </c>
      <c r="K85" s="43">
        <f>SUM(K81:K84)</f>
        <v>19</v>
      </c>
    </row>
    <row r="86" spans="13:14" ht="12.75">
      <c r="M86" s="1">
        <f>SMALL(M81:AH84,4*11+F85-E85)+0.00001</f>
        <v>57150.70589235295</v>
      </c>
      <c r="N86" s="1">
        <f>IF(AND(M86&lt;=ROUND(D85/E85,0),M87&gt;=ROUND(D85/E85,0)),ROUND(D85/E85,0),IF(ROUND(D85/E85,0)&lt;M86,IF(ROUNDUP(M86,0)&lt;=ROUNDDOWN(M87,0),ROUNDUP(M86,0),IF(ROUNDUP(M86,1)&lt;=ROUNDDOWN(M87,1),ROUNDUP(M86,1),IF(ROUNDUP(M86,2)&lt;=ROUNDDOWN(M87,2),ROUNDUP(M86,2),IF(ROUNDUP(M86,3)&lt;=ROUNDDOWN(M87,3),ROUNDUP(M86,3),ROUNDUP(M86,4))))),IF(ROUNDUP(M86,0)&lt;=ROUNDDOWN(M87,0),ROUNDDOWN(M87,0),IF(ROUNDUP(M86,1)&lt;=ROUNDDOWN(M87,1),ROUNDDOWN(M87,1),IF(ROUNDUP(M86,2)&lt;=ROUNDDOWN(M87,2),ROUNDDOWN(M87,2),IF(ROUNDUP(M86,3)&lt;=ROUNDDOWN(M87,3),ROUNDDOWN(M87,3),ROUNDDOWN(M87,4)))))))</f>
        <v>57205</v>
      </c>
    </row>
    <row r="87" ht="12.75">
      <c r="M87" s="1">
        <f>SMALL(M81:AH84,4*11+1+F85-E85)-0.00001</f>
        <v>61351.71427571428</v>
      </c>
    </row>
    <row r="88" spans="1:34" ht="24" customHeight="1">
      <c r="A88" s="11" t="s">
        <v>9</v>
      </c>
      <c r="B88" s="11" t="s">
        <v>16</v>
      </c>
      <c r="C88" s="12" t="s">
        <v>14</v>
      </c>
      <c r="D88" s="11" t="s">
        <v>15</v>
      </c>
      <c r="E88" s="29" t="s">
        <v>30</v>
      </c>
      <c r="F88" s="29" t="s">
        <v>44</v>
      </c>
      <c r="G88" s="29" t="str">
        <f>"Divisor "&amp;N94</f>
        <v>Divisor 62470</v>
      </c>
      <c r="H88" s="14" t="s">
        <v>17</v>
      </c>
      <c r="I88" s="11" t="s">
        <v>18</v>
      </c>
      <c r="J88" s="11" t="s">
        <v>19</v>
      </c>
      <c r="K88" s="11" t="s">
        <v>26</v>
      </c>
      <c r="M88" s="1">
        <v>-10</v>
      </c>
      <c r="N88" s="1">
        <v>-9</v>
      </c>
      <c r="O88" s="1">
        <v>-8</v>
      </c>
      <c r="P88" s="1">
        <v>-7</v>
      </c>
      <c r="Q88" s="1">
        <v>-6</v>
      </c>
      <c r="R88" s="1">
        <v>-5</v>
      </c>
      <c r="S88" s="1">
        <v>-4</v>
      </c>
      <c r="T88" s="1">
        <v>-3</v>
      </c>
      <c r="U88" s="1">
        <v>-2</v>
      </c>
      <c r="V88" s="1">
        <v>-1</v>
      </c>
      <c r="W88" s="1">
        <v>0</v>
      </c>
      <c r="X88" s="1">
        <v>1</v>
      </c>
      <c r="Y88" s="1">
        <v>2</v>
      </c>
      <c r="Z88" s="1">
        <v>3</v>
      </c>
      <c r="AA88" s="1">
        <v>4</v>
      </c>
      <c r="AB88" s="1">
        <v>5</v>
      </c>
      <c r="AC88" s="1">
        <v>6</v>
      </c>
      <c r="AD88" s="1">
        <v>7</v>
      </c>
      <c r="AE88" s="1">
        <v>8</v>
      </c>
      <c r="AF88" s="1">
        <v>9</v>
      </c>
      <c r="AG88" s="1">
        <v>10</v>
      </c>
      <c r="AH88" s="1">
        <v>11</v>
      </c>
    </row>
    <row r="89" spans="1:34" ht="12.75">
      <c r="A89" s="15" t="s">
        <v>0</v>
      </c>
      <c r="B89" s="38">
        <v>508643</v>
      </c>
      <c r="C89" s="34">
        <v>0</v>
      </c>
      <c r="D89" s="19">
        <f>B89+C89</f>
        <v>508643</v>
      </c>
      <c r="E89" s="16">
        <f>D89*E93/D93</f>
        <v>8.142228838757958</v>
      </c>
      <c r="F89" s="16">
        <f>ROUND(E89,0)</f>
        <v>8</v>
      </c>
      <c r="G89" s="16">
        <f>TRUNC(D89/N94,3)</f>
        <v>8.142</v>
      </c>
      <c r="H89" s="17">
        <f>ROUND(G89,0)</f>
        <v>8</v>
      </c>
      <c r="I89" s="17">
        <v>5</v>
      </c>
      <c r="J89" s="17">
        <f>IF(I89&gt;H89,I89-H89,0)</f>
        <v>0</v>
      </c>
      <c r="K89" s="18">
        <f>H89+J89</f>
        <v>8</v>
      </c>
      <c r="M89" s="1">
        <f aca="true" t="shared" si="43" ref="M89:AH89">ABS($D89/($F89-0.5+M$32))+$B93*(M$32+$F89-0.5&lt;0)</f>
        <v>1702731.2</v>
      </c>
      <c r="N89" s="1">
        <f t="shared" si="43"/>
        <v>1838369.3333333333</v>
      </c>
      <c r="O89" s="1">
        <f t="shared" si="43"/>
        <v>2516560</v>
      </c>
      <c r="P89" s="1">
        <f t="shared" si="43"/>
        <v>1017286</v>
      </c>
      <c r="Q89" s="1">
        <f t="shared" si="43"/>
        <v>339095.3333333333</v>
      </c>
      <c r="R89" s="1">
        <f t="shared" si="43"/>
        <v>203457.2</v>
      </c>
      <c r="S89" s="1">
        <f t="shared" si="43"/>
        <v>145326.57142857142</v>
      </c>
      <c r="T89" s="1">
        <f t="shared" si="43"/>
        <v>113031.77777777778</v>
      </c>
      <c r="U89" s="1">
        <f t="shared" si="43"/>
        <v>92480.54545454546</v>
      </c>
      <c r="V89" s="1">
        <f t="shared" si="43"/>
        <v>78252.76923076923</v>
      </c>
      <c r="W89" s="1">
        <f t="shared" si="43"/>
        <v>67819.06666666667</v>
      </c>
      <c r="X89" s="1">
        <f t="shared" si="43"/>
        <v>59840.35294117647</v>
      </c>
      <c r="Y89" s="1">
        <f t="shared" si="43"/>
        <v>53541.36842105263</v>
      </c>
      <c r="Z89" s="1">
        <f t="shared" si="43"/>
        <v>48442.19047619047</v>
      </c>
      <c r="AA89" s="1">
        <f t="shared" si="43"/>
        <v>44229.82608695652</v>
      </c>
      <c r="AB89" s="1">
        <f t="shared" si="43"/>
        <v>40691.44</v>
      </c>
      <c r="AC89" s="1">
        <f t="shared" si="43"/>
        <v>37677.25925925926</v>
      </c>
      <c r="AD89" s="1">
        <f t="shared" si="43"/>
        <v>35078.8275862069</v>
      </c>
      <c r="AE89" s="1">
        <f t="shared" si="43"/>
        <v>32815.67741935484</v>
      </c>
      <c r="AF89" s="1">
        <f t="shared" si="43"/>
        <v>30826.848484848484</v>
      </c>
      <c r="AG89" s="1">
        <f t="shared" si="43"/>
        <v>29065.314285714285</v>
      </c>
      <c r="AH89" s="1">
        <f t="shared" si="43"/>
        <v>27494.216216216217</v>
      </c>
    </row>
    <row r="90" spans="1:34" ht="12.75">
      <c r="A90" s="15" t="s">
        <v>1</v>
      </c>
      <c r="B90" s="38">
        <v>439387</v>
      </c>
      <c r="C90" s="34">
        <v>0</v>
      </c>
      <c r="D90" s="19">
        <f>B90+C90</f>
        <v>439387</v>
      </c>
      <c r="E90" s="16">
        <f>D90*E93/D93</f>
        <v>7.033596260590126</v>
      </c>
      <c r="F90" s="16">
        <f>ROUND(E90,0)</f>
        <v>7</v>
      </c>
      <c r="G90" s="16">
        <f>TRUNC(D90/N94,3)</f>
        <v>7.033</v>
      </c>
      <c r="H90" s="17">
        <f>ROUND(G90,0)</f>
        <v>7</v>
      </c>
      <c r="I90" s="17">
        <v>2</v>
      </c>
      <c r="J90" s="17">
        <f>IF(I90&gt;H90,I90-H90,0)</f>
        <v>0</v>
      </c>
      <c r="K90" s="18">
        <f>H90+J90</f>
        <v>7</v>
      </c>
      <c r="M90" s="1">
        <f aca="true" t="shared" si="44" ref="M90:AH90">ABS($D90/($F90-0.5+M$32))+$B93*(M$32+$F90-0.5&lt;0)</f>
        <v>1624813.142857143</v>
      </c>
      <c r="N90" s="1">
        <f t="shared" si="44"/>
        <v>1675028.8</v>
      </c>
      <c r="O90" s="1">
        <f t="shared" si="44"/>
        <v>1792198.6666666667</v>
      </c>
      <c r="P90" s="1">
        <f t="shared" si="44"/>
        <v>2378048</v>
      </c>
      <c r="Q90" s="1">
        <f t="shared" si="44"/>
        <v>878774</v>
      </c>
      <c r="R90" s="1">
        <f t="shared" si="44"/>
        <v>292924.6666666667</v>
      </c>
      <c r="S90" s="1">
        <f t="shared" si="44"/>
        <v>175754.8</v>
      </c>
      <c r="T90" s="1">
        <f t="shared" si="44"/>
        <v>125539.14285714286</v>
      </c>
      <c r="U90" s="1">
        <f t="shared" si="44"/>
        <v>97641.55555555556</v>
      </c>
      <c r="V90" s="1">
        <f t="shared" si="44"/>
        <v>79888.54545454546</v>
      </c>
      <c r="W90" s="1">
        <f t="shared" si="44"/>
        <v>67598</v>
      </c>
      <c r="X90" s="1">
        <f t="shared" si="44"/>
        <v>58584.933333333334</v>
      </c>
      <c r="Y90" s="1">
        <f t="shared" si="44"/>
        <v>51692.58823529412</v>
      </c>
      <c r="Z90" s="1">
        <f t="shared" si="44"/>
        <v>46251.26315789474</v>
      </c>
      <c r="AA90" s="1">
        <f t="shared" si="44"/>
        <v>41846.380952380954</v>
      </c>
      <c r="AB90" s="1">
        <f t="shared" si="44"/>
        <v>38207.565217391304</v>
      </c>
      <c r="AC90" s="1">
        <f t="shared" si="44"/>
        <v>35150.96</v>
      </c>
      <c r="AD90" s="1">
        <f t="shared" si="44"/>
        <v>32547.185185185186</v>
      </c>
      <c r="AE90" s="1">
        <f t="shared" si="44"/>
        <v>30302.55172413793</v>
      </c>
      <c r="AF90" s="1">
        <f t="shared" si="44"/>
        <v>28347.548387096773</v>
      </c>
      <c r="AG90" s="1">
        <f t="shared" si="44"/>
        <v>26629.515151515152</v>
      </c>
      <c r="AH90" s="1">
        <f t="shared" si="44"/>
        <v>25107.82857142857</v>
      </c>
    </row>
    <row r="91" spans="1:34" ht="12.75">
      <c r="A91" s="15" t="s">
        <v>27</v>
      </c>
      <c r="B91" s="38">
        <v>220737</v>
      </c>
      <c r="C91" s="34">
        <v>0</v>
      </c>
      <c r="D91" s="19">
        <f>B91+C91</f>
        <v>220737</v>
      </c>
      <c r="E91" s="16">
        <f>D91*E93/D93</f>
        <v>3.5335022150720947</v>
      </c>
      <c r="F91" s="16">
        <f>ROUND(E91,0)</f>
        <v>4</v>
      </c>
      <c r="G91" s="16">
        <f>TRUNC(D91/N94,3)</f>
        <v>3.533</v>
      </c>
      <c r="H91" s="17">
        <f>ROUND(G91,0)</f>
        <v>4</v>
      </c>
      <c r="I91" s="17">
        <v>1</v>
      </c>
      <c r="J91" s="17">
        <f>IF(I91&gt;H91,I91-H91,0)</f>
        <v>0</v>
      </c>
      <c r="K91" s="18">
        <f>H91+J91</f>
        <v>4</v>
      </c>
      <c r="M91" s="1">
        <f aca="true" t="shared" si="45" ref="M91:AH91">ABS($D91/($F91-0.5+M$32))+$B93*(M$32+$F91-0.5&lt;0)</f>
        <v>1533233.5384615385</v>
      </c>
      <c r="N91" s="1">
        <f t="shared" si="45"/>
        <v>1539408</v>
      </c>
      <c r="O91" s="1">
        <f t="shared" si="45"/>
        <v>1548326.6666666667</v>
      </c>
      <c r="P91" s="1">
        <f t="shared" si="45"/>
        <v>1562341.7142857143</v>
      </c>
      <c r="Q91" s="1">
        <f t="shared" si="45"/>
        <v>1587568.8</v>
      </c>
      <c r="R91" s="1">
        <f t="shared" si="45"/>
        <v>1646432</v>
      </c>
      <c r="S91" s="1">
        <f t="shared" si="45"/>
        <v>1940748</v>
      </c>
      <c r="T91" s="1">
        <f t="shared" si="45"/>
        <v>441474</v>
      </c>
      <c r="U91" s="1">
        <f t="shared" si="45"/>
        <v>147158</v>
      </c>
      <c r="V91" s="1">
        <f t="shared" si="45"/>
        <v>88294.8</v>
      </c>
      <c r="W91" s="1">
        <f t="shared" si="45"/>
        <v>63067.71428571428</v>
      </c>
      <c r="X91" s="1">
        <f t="shared" si="45"/>
        <v>49052.666666666664</v>
      </c>
      <c r="Y91" s="1">
        <f t="shared" si="45"/>
        <v>40134</v>
      </c>
      <c r="Z91" s="1">
        <f t="shared" si="45"/>
        <v>33959.53846153846</v>
      </c>
      <c r="AA91" s="1">
        <f t="shared" si="45"/>
        <v>29431.6</v>
      </c>
      <c r="AB91" s="1">
        <f t="shared" si="45"/>
        <v>25969.058823529413</v>
      </c>
      <c r="AC91" s="1">
        <f t="shared" si="45"/>
        <v>23235.473684210527</v>
      </c>
      <c r="AD91" s="1">
        <f t="shared" si="45"/>
        <v>21022.571428571428</v>
      </c>
      <c r="AE91" s="1">
        <f t="shared" si="45"/>
        <v>19194.521739130436</v>
      </c>
      <c r="AF91" s="1">
        <f t="shared" si="45"/>
        <v>17658.96</v>
      </c>
      <c r="AG91" s="1">
        <f t="shared" si="45"/>
        <v>16350.888888888889</v>
      </c>
      <c r="AH91" s="1">
        <f t="shared" si="45"/>
        <v>15223.241379310344</v>
      </c>
    </row>
    <row r="92" spans="1:34" ht="12.75">
      <c r="A92" s="15" t="s">
        <v>29</v>
      </c>
      <c r="B92" s="38">
        <v>330507</v>
      </c>
      <c r="C92" s="34">
        <v>0</v>
      </c>
      <c r="D92" s="19">
        <f>B92+C92</f>
        <v>330507</v>
      </c>
      <c r="E92" s="16">
        <f>D92*E93/D93</f>
        <v>5.29067268557982</v>
      </c>
      <c r="F92" s="16">
        <f>ROUND(E92,0)</f>
        <v>5</v>
      </c>
      <c r="G92" s="16">
        <f>TRUNC(D92/N94,3)</f>
        <v>5.29</v>
      </c>
      <c r="H92" s="17">
        <f>ROUND(G92,0)</f>
        <v>5</v>
      </c>
      <c r="I92" s="17">
        <v>4</v>
      </c>
      <c r="J92" s="17">
        <f>IF(I92&gt;H92,I92-H92,0)</f>
        <v>0</v>
      </c>
      <c r="K92" s="18">
        <f>H92+J92</f>
        <v>5</v>
      </c>
      <c r="M92" s="1">
        <f aca="true" t="shared" si="46" ref="M92:AH92">ABS($D92/($F92-0.5+M$32))+$B93*(M$32+$F92-0.5&lt;0)</f>
        <v>1559366.1818181819</v>
      </c>
      <c r="N92" s="1">
        <f t="shared" si="46"/>
        <v>1572720</v>
      </c>
      <c r="O92" s="1">
        <f t="shared" si="46"/>
        <v>1593704.5714285714</v>
      </c>
      <c r="P92" s="1">
        <f t="shared" si="46"/>
        <v>1631476.8</v>
      </c>
      <c r="Q92" s="1">
        <f t="shared" si="46"/>
        <v>1719612</v>
      </c>
      <c r="R92" s="1">
        <f t="shared" si="46"/>
        <v>2160288</v>
      </c>
      <c r="S92" s="1">
        <f t="shared" si="46"/>
        <v>661014</v>
      </c>
      <c r="T92" s="1">
        <f t="shared" si="46"/>
        <v>220338</v>
      </c>
      <c r="U92" s="1">
        <f t="shared" si="46"/>
        <v>132202.8</v>
      </c>
      <c r="V92" s="1">
        <f t="shared" si="46"/>
        <v>94430.57142857143</v>
      </c>
      <c r="W92" s="1">
        <f t="shared" si="46"/>
        <v>73446</v>
      </c>
      <c r="X92" s="1">
        <f t="shared" si="46"/>
        <v>60092.181818181816</v>
      </c>
      <c r="Y92" s="1">
        <f t="shared" si="46"/>
        <v>50847.230769230766</v>
      </c>
      <c r="Z92" s="1">
        <f t="shared" si="46"/>
        <v>44067.6</v>
      </c>
      <c r="AA92" s="1">
        <f t="shared" si="46"/>
        <v>38883.17647058824</v>
      </c>
      <c r="AB92" s="1">
        <f t="shared" si="46"/>
        <v>34790.21052631579</v>
      </c>
      <c r="AC92" s="1">
        <f t="shared" si="46"/>
        <v>31476.85714285714</v>
      </c>
      <c r="AD92" s="1">
        <f t="shared" si="46"/>
        <v>28739.739130434784</v>
      </c>
      <c r="AE92" s="1">
        <f t="shared" si="46"/>
        <v>26440.56</v>
      </c>
      <c r="AF92" s="1">
        <f t="shared" si="46"/>
        <v>24482</v>
      </c>
      <c r="AG92" s="1">
        <f t="shared" si="46"/>
        <v>22793.58620689655</v>
      </c>
      <c r="AH92" s="1">
        <f t="shared" si="46"/>
        <v>21323.032258064515</v>
      </c>
    </row>
    <row r="93" spans="1:11" ht="12.75">
      <c r="A93" s="43" t="s">
        <v>3</v>
      </c>
      <c r="B93" s="46">
        <f>SUM(B89:B92)</f>
        <v>1499274</v>
      </c>
      <c r="C93" s="45">
        <f>SUM(C89:C92)</f>
        <v>0</v>
      </c>
      <c r="D93" s="46">
        <f>SUM(D89:D92)</f>
        <v>1499274</v>
      </c>
      <c r="E93" s="47">
        <f>H19</f>
        <v>24</v>
      </c>
      <c r="F93" s="47">
        <f>SUM(F89:F92)</f>
        <v>24</v>
      </c>
      <c r="G93" s="47"/>
      <c r="H93" s="43">
        <f>SUM(H89:H92)</f>
        <v>24</v>
      </c>
      <c r="I93" s="43">
        <f>SUM(I89:I92)</f>
        <v>12</v>
      </c>
      <c r="J93" s="43">
        <f>SUM(J89:J92)</f>
        <v>0</v>
      </c>
      <c r="K93" s="43">
        <f>SUM(K89:K92)</f>
        <v>24</v>
      </c>
    </row>
    <row r="94" spans="13:14" ht="12.75">
      <c r="M94" s="1">
        <f>SMALL(M89:AH92,4*11+F93-E93)+0.00001</f>
        <v>60092.18182818182</v>
      </c>
      <c r="N94" s="1">
        <f>IF(AND(M94&lt;=ROUND(D93/E93,0),M95&gt;=ROUND(D93/E93,0)),ROUND(D93/E93,0),IF(ROUND(D93/E93,0)&lt;M94,IF(ROUNDUP(M94,0)&lt;=ROUNDDOWN(M95,0),ROUNDUP(M94,0),IF(ROUNDUP(M94,1)&lt;=ROUNDDOWN(M95,1),ROUNDUP(M94,1),IF(ROUNDUP(M94,2)&lt;=ROUNDDOWN(M95,2),ROUNDUP(M94,2),IF(ROUNDUP(M94,3)&lt;=ROUNDDOWN(M95,3),ROUNDUP(M94,3),ROUNDUP(M94,4))))),IF(ROUNDUP(M94,0)&lt;=ROUNDDOWN(M95,0),ROUNDDOWN(M95,0),IF(ROUNDUP(M94,1)&lt;=ROUNDDOWN(M95,1),ROUNDDOWN(M95,1),IF(ROUNDUP(M94,2)&lt;=ROUNDDOWN(M95,2),ROUNDDOWN(M95,2),IF(ROUNDUP(M94,3)&lt;=ROUNDDOWN(M95,3),ROUNDDOWN(M95,3),ROUNDDOWN(M95,4)))))))</f>
        <v>62470</v>
      </c>
    </row>
    <row r="95" ht="12.75">
      <c r="M95" s="1">
        <f>SMALL(M89:AH92,4*11+1+F93-E93)-0.00001</f>
        <v>63067.71427571428</v>
      </c>
    </row>
    <row r="96" spans="1:34" ht="24" customHeight="1">
      <c r="A96" s="11" t="s">
        <v>35</v>
      </c>
      <c r="B96" s="11" t="s">
        <v>16</v>
      </c>
      <c r="C96" s="12" t="s">
        <v>14</v>
      </c>
      <c r="D96" s="11" t="s">
        <v>15</v>
      </c>
      <c r="E96" s="29" t="s">
        <v>30</v>
      </c>
      <c r="F96" s="29" t="s">
        <v>44</v>
      </c>
      <c r="G96" s="29" t="str">
        <f>"Divisor "&amp;N102</f>
        <v>Divisor 63659</v>
      </c>
      <c r="H96" s="14" t="s">
        <v>17</v>
      </c>
      <c r="I96" s="11" t="s">
        <v>18</v>
      </c>
      <c r="J96" s="11" t="s">
        <v>19</v>
      </c>
      <c r="K96" s="11" t="s">
        <v>26</v>
      </c>
      <c r="M96" s="1">
        <v>-10</v>
      </c>
      <c r="N96" s="1">
        <v>-9</v>
      </c>
      <c r="O96" s="1">
        <v>-8</v>
      </c>
      <c r="P96" s="1">
        <v>-7</v>
      </c>
      <c r="Q96" s="1">
        <v>-6</v>
      </c>
      <c r="R96" s="1">
        <v>-5</v>
      </c>
      <c r="S96" s="1">
        <v>-4</v>
      </c>
      <c r="T96" s="1">
        <v>-3</v>
      </c>
      <c r="U96" s="1">
        <v>-2</v>
      </c>
      <c r="V96" s="1">
        <v>-1</v>
      </c>
      <c r="W96" s="1">
        <v>0</v>
      </c>
      <c r="X96" s="1">
        <v>1</v>
      </c>
      <c r="Y96" s="1">
        <v>2</v>
      </c>
      <c r="Z96" s="1">
        <v>3</v>
      </c>
      <c r="AA96" s="1">
        <v>4</v>
      </c>
      <c r="AB96" s="1">
        <v>5</v>
      </c>
      <c r="AC96" s="1">
        <v>6</v>
      </c>
      <c r="AD96" s="1">
        <v>7</v>
      </c>
      <c r="AE96" s="1">
        <v>8</v>
      </c>
      <c r="AF96" s="1">
        <v>9</v>
      </c>
      <c r="AG96" s="1">
        <v>10</v>
      </c>
      <c r="AH96" s="1">
        <v>11</v>
      </c>
    </row>
    <row r="97" spans="1:34" ht="12.75">
      <c r="A97" s="15" t="s">
        <v>0</v>
      </c>
      <c r="B97" s="38">
        <v>3776563</v>
      </c>
      <c r="C97" s="34">
        <v>0</v>
      </c>
      <c r="D97" s="19">
        <f>B97+C97</f>
        <v>3776563</v>
      </c>
      <c r="E97" s="16">
        <f>D97*E101/D101</f>
        <v>59.324450457340646</v>
      </c>
      <c r="F97" s="16">
        <f>ROUND(E97,0)</f>
        <v>59</v>
      </c>
      <c r="G97" s="16">
        <f>TRUNC(D97/N102,3)</f>
        <v>59.324</v>
      </c>
      <c r="H97" s="17">
        <f>ROUND(G97,0)</f>
        <v>59</v>
      </c>
      <c r="I97" s="17">
        <v>37</v>
      </c>
      <c r="J97" s="17">
        <f>IF(I97&gt;H97,I97-H97,0)</f>
        <v>0</v>
      </c>
      <c r="K97" s="18">
        <f>H97+J97</f>
        <v>59</v>
      </c>
      <c r="M97" s="1">
        <f aca="true" t="shared" si="47" ref="M97:AH97">ABS($D97/($F97-0.5+M$32))+$B101*(M$32+$F97-0.5&lt;0)</f>
        <v>77867.27835051547</v>
      </c>
      <c r="N97" s="1">
        <f t="shared" si="47"/>
        <v>76294.20202020202</v>
      </c>
      <c r="O97" s="1">
        <f t="shared" si="47"/>
        <v>74783.42574257425</v>
      </c>
      <c r="P97" s="1">
        <f t="shared" si="47"/>
        <v>73331.32038834952</v>
      </c>
      <c r="Q97" s="1">
        <f t="shared" si="47"/>
        <v>71934.53333333334</v>
      </c>
      <c r="R97" s="1">
        <f t="shared" si="47"/>
        <v>70589.96261682243</v>
      </c>
      <c r="S97" s="1">
        <f t="shared" si="47"/>
        <v>69294.73394495413</v>
      </c>
      <c r="T97" s="1">
        <f t="shared" si="47"/>
        <v>68046.18018018018</v>
      </c>
      <c r="U97" s="1">
        <f t="shared" si="47"/>
        <v>66841.82300884956</v>
      </c>
      <c r="V97" s="1">
        <f t="shared" si="47"/>
        <v>65679.35652173913</v>
      </c>
      <c r="W97" s="1">
        <f t="shared" si="47"/>
        <v>64556.63247863248</v>
      </c>
      <c r="X97" s="1">
        <f t="shared" si="47"/>
        <v>63471.64705882353</v>
      </c>
      <c r="Y97" s="1">
        <f t="shared" si="47"/>
        <v>62422.52892561984</v>
      </c>
      <c r="Z97" s="1">
        <f t="shared" si="47"/>
        <v>61407.528455284555</v>
      </c>
      <c r="AA97" s="1">
        <f t="shared" si="47"/>
        <v>60425.008</v>
      </c>
      <c r="AB97" s="1">
        <f t="shared" si="47"/>
        <v>59473.433070866144</v>
      </c>
      <c r="AC97" s="1">
        <f t="shared" si="47"/>
        <v>58551.364341085275</v>
      </c>
      <c r="AD97" s="1">
        <f t="shared" si="47"/>
        <v>57657.45038167939</v>
      </c>
      <c r="AE97" s="1">
        <f t="shared" si="47"/>
        <v>56790.42105263158</v>
      </c>
      <c r="AF97" s="1">
        <f t="shared" si="47"/>
        <v>55949.08148148148</v>
      </c>
      <c r="AG97" s="1">
        <f t="shared" si="47"/>
        <v>55132.30656934307</v>
      </c>
      <c r="AH97" s="1">
        <f t="shared" si="47"/>
        <v>54339.03597122302</v>
      </c>
    </row>
    <row r="98" spans="1:34" ht="12.75">
      <c r="A98" s="15" t="s">
        <v>1</v>
      </c>
      <c r="B98" s="38">
        <v>3028282</v>
      </c>
      <c r="C98" s="34">
        <v>0</v>
      </c>
      <c r="D98" s="19">
        <f>B98+C98</f>
        <v>3028282</v>
      </c>
      <c r="E98" s="16">
        <f>D98*E101/D101</f>
        <v>47.57001683272765</v>
      </c>
      <c r="F98" s="16">
        <f>ROUND(E98,0)</f>
        <v>48</v>
      </c>
      <c r="G98" s="16">
        <f>TRUNC(D98/N102,3)</f>
        <v>47.57</v>
      </c>
      <c r="H98" s="17">
        <f>ROUND(G98,0)</f>
        <v>48</v>
      </c>
      <c r="I98" s="17">
        <v>27</v>
      </c>
      <c r="J98" s="17">
        <f>IF(I98&gt;H98,I98-H98,0)</f>
        <v>0</v>
      </c>
      <c r="K98" s="18">
        <f>H98+J98</f>
        <v>48</v>
      </c>
      <c r="M98" s="1">
        <f aca="true" t="shared" si="48" ref="M98:AH98">ABS($D98/($F98-0.5+M$32))+$B101*(M$32+$F98-0.5&lt;0)</f>
        <v>80754.18666666666</v>
      </c>
      <c r="N98" s="1">
        <f t="shared" si="48"/>
        <v>78656.67532467532</v>
      </c>
      <c r="O98" s="1">
        <f t="shared" si="48"/>
        <v>76665.3670886076</v>
      </c>
      <c r="P98" s="1">
        <f t="shared" si="48"/>
        <v>74772.3950617284</v>
      </c>
      <c r="Q98" s="1">
        <f t="shared" si="48"/>
        <v>72970.65060240965</v>
      </c>
      <c r="R98" s="1">
        <f t="shared" si="48"/>
        <v>71253.69411764706</v>
      </c>
      <c r="S98" s="1">
        <f t="shared" si="48"/>
        <v>69615.67816091955</v>
      </c>
      <c r="T98" s="1">
        <f t="shared" si="48"/>
        <v>68051.2808988764</v>
      </c>
      <c r="U98" s="1">
        <f t="shared" si="48"/>
        <v>66555.64835164836</v>
      </c>
      <c r="V98" s="1">
        <f t="shared" si="48"/>
        <v>65124.344086021505</v>
      </c>
      <c r="W98" s="1">
        <f t="shared" si="48"/>
        <v>63753.3052631579</v>
      </c>
      <c r="X98" s="1">
        <f t="shared" si="48"/>
        <v>62438.80412371134</v>
      </c>
      <c r="Y98" s="1">
        <f t="shared" si="48"/>
        <v>61177.41414141414</v>
      </c>
      <c r="Z98" s="1">
        <f t="shared" si="48"/>
        <v>59965.9801980198</v>
      </c>
      <c r="AA98" s="1">
        <f t="shared" si="48"/>
        <v>58801.59223300971</v>
      </c>
      <c r="AB98" s="1">
        <f t="shared" si="48"/>
        <v>57681.561904761904</v>
      </c>
      <c r="AC98" s="1">
        <f t="shared" si="48"/>
        <v>56603.40186915888</v>
      </c>
      <c r="AD98" s="1">
        <f t="shared" si="48"/>
        <v>55564.807339449544</v>
      </c>
      <c r="AE98" s="1">
        <f t="shared" si="48"/>
        <v>54563.63963963964</v>
      </c>
      <c r="AF98" s="1">
        <f t="shared" si="48"/>
        <v>53597.91150442478</v>
      </c>
      <c r="AG98" s="1">
        <f t="shared" si="48"/>
        <v>52665.77391304348</v>
      </c>
      <c r="AH98" s="1">
        <f t="shared" si="48"/>
        <v>51765.50427350427</v>
      </c>
    </row>
    <row r="99" spans="1:34" ht="12.75">
      <c r="A99" s="15" t="s">
        <v>27</v>
      </c>
      <c r="B99" s="38">
        <v>760642</v>
      </c>
      <c r="C99" s="34">
        <v>0</v>
      </c>
      <c r="D99" s="19">
        <f>B99+C99</f>
        <v>760642</v>
      </c>
      <c r="E99" s="16">
        <f>D99*E101/D101</f>
        <v>11.948607409640063</v>
      </c>
      <c r="F99" s="16">
        <f>ROUND(E99,0)</f>
        <v>12</v>
      </c>
      <c r="G99" s="16">
        <f>TRUNC(D99/N102,3)</f>
        <v>11.948</v>
      </c>
      <c r="H99" s="17">
        <f>ROUND(G99,0)</f>
        <v>12</v>
      </c>
      <c r="I99" s="17">
        <v>0</v>
      </c>
      <c r="J99" s="17">
        <f>IF(I99&gt;H99,I99-H99,0)</f>
        <v>0</v>
      </c>
      <c r="K99" s="18">
        <f>H99+J99</f>
        <v>12</v>
      </c>
      <c r="M99" s="1">
        <f aca="true" t="shared" si="49" ref="M99:AH99">ABS($D99/($F99-0.5+M$32))+$B101*(M$32+$F99-0.5&lt;0)</f>
        <v>507094.6666666667</v>
      </c>
      <c r="N99" s="1">
        <f t="shared" si="49"/>
        <v>304256.8</v>
      </c>
      <c r="O99" s="1">
        <f t="shared" si="49"/>
        <v>217326.2857142857</v>
      </c>
      <c r="P99" s="1">
        <f t="shared" si="49"/>
        <v>169031.55555555556</v>
      </c>
      <c r="Q99" s="1">
        <f t="shared" si="49"/>
        <v>138298.54545454544</v>
      </c>
      <c r="R99" s="1">
        <f t="shared" si="49"/>
        <v>117021.84615384616</v>
      </c>
      <c r="S99" s="1">
        <f t="shared" si="49"/>
        <v>101418.93333333333</v>
      </c>
      <c r="T99" s="1">
        <f t="shared" si="49"/>
        <v>89487.29411764706</v>
      </c>
      <c r="U99" s="1">
        <f t="shared" si="49"/>
        <v>80067.57894736843</v>
      </c>
      <c r="V99" s="1">
        <f t="shared" si="49"/>
        <v>72442.09523809524</v>
      </c>
      <c r="W99" s="1">
        <f t="shared" si="49"/>
        <v>66142.78260869565</v>
      </c>
      <c r="X99" s="1">
        <f t="shared" si="49"/>
        <v>60851.36</v>
      </c>
      <c r="Y99" s="1">
        <f t="shared" si="49"/>
        <v>56343.851851851854</v>
      </c>
      <c r="Z99" s="1">
        <f t="shared" si="49"/>
        <v>52458.06896551724</v>
      </c>
      <c r="AA99" s="1">
        <f t="shared" si="49"/>
        <v>49073.67741935484</v>
      </c>
      <c r="AB99" s="1">
        <f t="shared" si="49"/>
        <v>46099.51515151515</v>
      </c>
      <c r="AC99" s="1">
        <f t="shared" si="49"/>
        <v>43465.25714285715</v>
      </c>
      <c r="AD99" s="1">
        <f t="shared" si="49"/>
        <v>41115.78378378379</v>
      </c>
      <c r="AE99" s="1">
        <f t="shared" si="49"/>
        <v>39007.282051282054</v>
      </c>
      <c r="AF99" s="1">
        <f t="shared" si="49"/>
        <v>37104.48780487805</v>
      </c>
      <c r="AG99" s="1">
        <f t="shared" si="49"/>
        <v>35378.6976744186</v>
      </c>
      <c r="AH99" s="1">
        <f t="shared" si="49"/>
        <v>33806.311111111114</v>
      </c>
    </row>
    <row r="100" spans="1:34" ht="12.75">
      <c r="A100" s="15" t="s">
        <v>29</v>
      </c>
      <c r="B100" s="38">
        <v>582925</v>
      </c>
      <c r="C100" s="34">
        <v>0</v>
      </c>
      <c r="D100" s="19">
        <f>B100+C100</f>
        <v>582925</v>
      </c>
      <c r="E100" s="16">
        <f>D100*E101/D101</f>
        <v>9.15692530029164</v>
      </c>
      <c r="F100" s="16">
        <f>ROUND(E100,0)</f>
        <v>9</v>
      </c>
      <c r="G100" s="16">
        <f>TRUNC(D100/N102,3)</f>
        <v>9.156</v>
      </c>
      <c r="H100" s="17">
        <f>ROUND(G100,0)</f>
        <v>9</v>
      </c>
      <c r="I100" s="17">
        <v>0</v>
      </c>
      <c r="J100" s="17">
        <f>IF(I100&gt;H100,I100-H100,0)</f>
        <v>0</v>
      </c>
      <c r="K100" s="18">
        <f>H100+J100</f>
        <v>9</v>
      </c>
      <c r="M100" s="1">
        <f aca="true" t="shared" si="50" ref="M100:AH100">ABS($D100/($F100-0.5+M$32))+$B101*(M$32+$F100-0.5&lt;0)</f>
        <v>8537028.666666666</v>
      </c>
      <c r="N100" s="1">
        <f t="shared" si="50"/>
        <v>9314262</v>
      </c>
      <c r="O100" s="1">
        <f t="shared" si="50"/>
        <v>1165850</v>
      </c>
      <c r="P100" s="1">
        <f t="shared" si="50"/>
        <v>388616.6666666667</v>
      </c>
      <c r="Q100" s="1">
        <f t="shared" si="50"/>
        <v>233170</v>
      </c>
      <c r="R100" s="1">
        <f t="shared" si="50"/>
        <v>166550</v>
      </c>
      <c r="S100" s="1">
        <f t="shared" si="50"/>
        <v>129538.88888888889</v>
      </c>
      <c r="T100" s="1">
        <f t="shared" si="50"/>
        <v>105986.36363636363</v>
      </c>
      <c r="U100" s="1">
        <f t="shared" si="50"/>
        <v>89680.76923076923</v>
      </c>
      <c r="V100" s="1">
        <f t="shared" si="50"/>
        <v>77723.33333333333</v>
      </c>
      <c r="W100" s="1">
        <f t="shared" si="50"/>
        <v>68579.41176470589</v>
      </c>
      <c r="X100" s="1">
        <f t="shared" si="50"/>
        <v>61360.52631578947</v>
      </c>
      <c r="Y100" s="1">
        <f t="shared" si="50"/>
        <v>55516.666666666664</v>
      </c>
      <c r="Z100" s="1">
        <f t="shared" si="50"/>
        <v>50689.13043478261</v>
      </c>
      <c r="AA100" s="1">
        <f t="shared" si="50"/>
        <v>46634</v>
      </c>
      <c r="AB100" s="1">
        <f t="shared" si="50"/>
        <v>43179.62962962963</v>
      </c>
      <c r="AC100" s="1">
        <f t="shared" si="50"/>
        <v>40201.724137931036</v>
      </c>
      <c r="AD100" s="1">
        <f t="shared" si="50"/>
        <v>37608.06451612903</v>
      </c>
      <c r="AE100" s="1">
        <f t="shared" si="50"/>
        <v>35328.78787878788</v>
      </c>
      <c r="AF100" s="1">
        <f t="shared" si="50"/>
        <v>33310</v>
      </c>
      <c r="AG100" s="1">
        <f t="shared" si="50"/>
        <v>31509.45945945946</v>
      </c>
      <c r="AH100" s="1">
        <f t="shared" si="50"/>
        <v>29893.589743589742</v>
      </c>
    </row>
    <row r="101" spans="1:11" ht="12.75">
      <c r="A101" s="43" t="s">
        <v>3</v>
      </c>
      <c r="B101" s="46">
        <f>SUM(B97:B100)</f>
        <v>8148412</v>
      </c>
      <c r="C101" s="45">
        <f>SUM(C97:C100)</f>
        <v>0</v>
      </c>
      <c r="D101" s="46">
        <f>SUM(D97:D100)</f>
        <v>8148412</v>
      </c>
      <c r="E101" s="47">
        <f>H20</f>
        <v>128</v>
      </c>
      <c r="F101" s="47">
        <f>SUM(F97:F100)</f>
        <v>128</v>
      </c>
      <c r="G101" s="47"/>
      <c r="H101" s="43">
        <f>SUM(H97:H100)</f>
        <v>128</v>
      </c>
      <c r="I101" s="43">
        <f>SUM(I97:I100)</f>
        <v>64</v>
      </c>
      <c r="J101" s="43">
        <f>SUM(J97:J100)</f>
        <v>0</v>
      </c>
      <c r="K101" s="43">
        <f>SUM(K97:K100)</f>
        <v>128</v>
      </c>
    </row>
    <row r="102" spans="13:14" ht="12.75">
      <c r="M102" s="1">
        <f>SMALL(M97:AH100,4*11+F101-E101)+0.00001</f>
        <v>63471.647068823535</v>
      </c>
      <c r="N102" s="1">
        <f>IF(AND(M102&lt;=ROUND(D101/E101,0),M103&gt;=ROUND(D101/E101,0)),ROUND(D101/E101,0),IF(ROUND(D101/E101,0)&lt;M102,IF(ROUNDUP(M102,0)&lt;=ROUNDDOWN(M103,0),ROUNDUP(M102,0),IF(ROUNDUP(M102,1)&lt;=ROUNDDOWN(M103,1),ROUNDUP(M102,1),IF(ROUNDUP(M102,2)&lt;=ROUNDDOWN(M103,2),ROUNDUP(M102,2),IF(ROUNDUP(M102,3)&lt;=ROUNDDOWN(M103,3),ROUNDUP(M102,3),ROUNDUP(M102,4))))),IF(ROUNDUP(M102,0)&lt;=ROUNDDOWN(M103,0),ROUNDDOWN(M103,0),IF(ROUNDUP(M102,1)&lt;=ROUNDDOWN(M103,1),ROUNDDOWN(M103,1),IF(ROUNDUP(M102,2)&lt;=ROUNDDOWN(M103,2),ROUNDDOWN(M103,2),IF(ROUNDUP(M102,3)&lt;=ROUNDDOWN(M103,3),ROUNDDOWN(M103,3),ROUNDDOWN(M103,4)))))))</f>
        <v>63659</v>
      </c>
    </row>
    <row r="103" ht="12.75">
      <c r="M103" s="1">
        <f>SMALL(M97:AH100,4*11+1+F101-E101)-0.00001</f>
        <v>63753.305253157894</v>
      </c>
    </row>
    <row r="104" spans="1:34" ht="24" customHeight="1">
      <c r="A104" s="11" t="s">
        <v>12</v>
      </c>
      <c r="B104" s="11" t="s">
        <v>16</v>
      </c>
      <c r="C104" s="12" t="s">
        <v>14</v>
      </c>
      <c r="D104" s="11" t="s">
        <v>15</v>
      </c>
      <c r="E104" s="29" t="s">
        <v>30</v>
      </c>
      <c r="F104" s="29" t="s">
        <v>44</v>
      </c>
      <c r="G104" s="29" t="str">
        <f>"Divisor "&amp;N110</f>
        <v>Divisor 60279</v>
      </c>
      <c r="H104" s="14" t="s">
        <v>17</v>
      </c>
      <c r="I104" s="11" t="s">
        <v>18</v>
      </c>
      <c r="J104" s="11" t="s">
        <v>19</v>
      </c>
      <c r="K104" s="11" t="s">
        <v>26</v>
      </c>
      <c r="M104" s="1">
        <v>-10</v>
      </c>
      <c r="N104" s="1">
        <v>-9</v>
      </c>
      <c r="O104" s="1">
        <v>-8</v>
      </c>
      <c r="P104" s="1">
        <v>-7</v>
      </c>
      <c r="Q104" s="1">
        <v>-6</v>
      </c>
      <c r="R104" s="1">
        <v>-5</v>
      </c>
      <c r="S104" s="1">
        <v>-4</v>
      </c>
      <c r="T104" s="1">
        <v>-3</v>
      </c>
      <c r="U104" s="1">
        <v>-2</v>
      </c>
      <c r="V104" s="1">
        <v>-1</v>
      </c>
      <c r="W104" s="1">
        <v>0</v>
      </c>
      <c r="X104" s="1">
        <v>1</v>
      </c>
      <c r="Y104" s="1">
        <v>2</v>
      </c>
      <c r="Z104" s="1">
        <v>3</v>
      </c>
      <c r="AA104" s="1">
        <v>4</v>
      </c>
      <c r="AB104" s="1">
        <v>5</v>
      </c>
      <c r="AC104" s="1">
        <v>6</v>
      </c>
      <c r="AD104" s="1">
        <v>7</v>
      </c>
      <c r="AE104" s="1">
        <v>8</v>
      </c>
      <c r="AF104" s="1">
        <v>9</v>
      </c>
      <c r="AG104" s="1">
        <v>10</v>
      </c>
      <c r="AH104" s="1">
        <v>11</v>
      </c>
    </row>
    <row r="105" spans="1:34" ht="12.75">
      <c r="A105" s="15" t="s">
        <v>0</v>
      </c>
      <c r="B105" s="38">
        <v>994601</v>
      </c>
      <c r="C105" s="34">
        <v>0</v>
      </c>
      <c r="D105" s="19">
        <f>B105+C105</f>
        <v>994601</v>
      </c>
      <c r="E105" s="16">
        <f>D105*E109/D109</f>
        <v>16.607987660073857</v>
      </c>
      <c r="F105" s="16">
        <f>ROUND(E105,0)</f>
        <v>17</v>
      </c>
      <c r="G105" s="16">
        <f>TRUNC(D105/N110,3)</f>
        <v>16.499</v>
      </c>
      <c r="H105" s="17">
        <f>ROUND(G105,0)</f>
        <v>16</v>
      </c>
      <c r="I105" s="17">
        <v>16</v>
      </c>
      <c r="J105" s="17">
        <f>IF(I105&gt;H105,I105-H105,0)</f>
        <v>0</v>
      </c>
      <c r="K105" s="18">
        <f>H105+J105</f>
        <v>16</v>
      </c>
      <c r="M105" s="1">
        <f aca="true" t="shared" si="51" ref="M105:AH105">ABS($D105/($F105-0.5+M$32))+$B109*(M$32+$F105-0.5&lt;0)</f>
        <v>153015.53846153847</v>
      </c>
      <c r="N105" s="1">
        <f t="shared" si="51"/>
        <v>132613.46666666667</v>
      </c>
      <c r="O105" s="1">
        <f t="shared" si="51"/>
        <v>117011.88235294117</v>
      </c>
      <c r="P105" s="1">
        <f t="shared" si="51"/>
        <v>104694.84210526316</v>
      </c>
      <c r="Q105" s="1">
        <f t="shared" si="51"/>
        <v>94723.90476190476</v>
      </c>
      <c r="R105" s="1">
        <f t="shared" si="51"/>
        <v>86487.04347826086</v>
      </c>
      <c r="S105" s="1">
        <f t="shared" si="51"/>
        <v>79568.08</v>
      </c>
      <c r="T105" s="1">
        <f t="shared" si="51"/>
        <v>73674.14814814815</v>
      </c>
      <c r="U105" s="1">
        <f t="shared" si="51"/>
        <v>68593.1724137931</v>
      </c>
      <c r="V105" s="1">
        <f t="shared" si="51"/>
        <v>64167.8064516129</v>
      </c>
      <c r="W105" s="1">
        <f t="shared" si="51"/>
        <v>60278.84848484849</v>
      </c>
      <c r="X105" s="1">
        <f t="shared" si="51"/>
        <v>56834.34285714286</v>
      </c>
      <c r="Y105" s="1">
        <f t="shared" si="51"/>
        <v>53762.21621621621</v>
      </c>
      <c r="Z105" s="1">
        <f t="shared" si="51"/>
        <v>51005.179487179485</v>
      </c>
      <c r="AA105" s="1">
        <f t="shared" si="51"/>
        <v>48517.12195121951</v>
      </c>
      <c r="AB105" s="1">
        <f t="shared" si="51"/>
        <v>46260.51162790698</v>
      </c>
      <c r="AC105" s="1">
        <f t="shared" si="51"/>
        <v>44204.48888888889</v>
      </c>
      <c r="AD105" s="1">
        <f t="shared" si="51"/>
        <v>42323.44680851064</v>
      </c>
      <c r="AE105" s="1">
        <f t="shared" si="51"/>
        <v>40595.95918367347</v>
      </c>
      <c r="AF105" s="1">
        <f t="shared" si="51"/>
        <v>39003.96078431373</v>
      </c>
      <c r="AG105" s="1">
        <f t="shared" si="51"/>
        <v>37532.11320754717</v>
      </c>
      <c r="AH105" s="1">
        <f t="shared" si="51"/>
        <v>36167.30909090909</v>
      </c>
    </row>
    <row r="106" spans="1:34" ht="12.75">
      <c r="A106" s="15" t="s">
        <v>1</v>
      </c>
      <c r="B106" s="38">
        <v>340819</v>
      </c>
      <c r="C106" s="34">
        <v>0</v>
      </c>
      <c r="D106" s="19">
        <f>B106+C106</f>
        <v>340819</v>
      </c>
      <c r="E106" s="16">
        <f>D106*E109/D109</f>
        <v>5.6910436912075415</v>
      </c>
      <c r="F106" s="16">
        <f>ROUND(E106,0)</f>
        <v>6</v>
      </c>
      <c r="G106" s="16">
        <f>TRUNC(D106/N110,3)</f>
        <v>5.654</v>
      </c>
      <c r="H106" s="17">
        <f>ROUND(G106,0)</f>
        <v>6</v>
      </c>
      <c r="I106" s="17">
        <v>0</v>
      </c>
      <c r="J106" s="17">
        <f>IF(I106&gt;H106,I106-H106,0)</f>
        <v>0</v>
      </c>
      <c r="K106" s="18">
        <f>H106+J106</f>
        <v>6</v>
      </c>
      <c r="M106" s="1">
        <f aca="true" t="shared" si="52" ref="M106:AH106">ABS($D106/($F106-0.5+M$32))+$B109*(M$32+$F106-0.5&lt;0)</f>
        <v>1992118.5555555555</v>
      </c>
      <c r="N106" s="1">
        <f t="shared" si="52"/>
        <v>2013757.857142857</v>
      </c>
      <c r="O106" s="1">
        <f t="shared" si="52"/>
        <v>2052708.6</v>
      </c>
      <c r="P106" s="1">
        <f t="shared" si="52"/>
        <v>2143593.6666666665</v>
      </c>
      <c r="Q106" s="1">
        <f t="shared" si="52"/>
        <v>2598019</v>
      </c>
      <c r="R106" s="1">
        <f t="shared" si="52"/>
        <v>681638</v>
      </c>
      <c r="S106" s="1">
        <f t="shared" si="52"/>
        <v>227212.66666666666</v>
      </c>
      <c r="T106" s="1">
        <f t="shared" si="52"/>
        <v>136327.6</v>
      </c>
      <c r="U106" s="1">
        <f t="shared" si="52"/>
        <v>97376.85714285714</v>
      </c>
      <c r="V106" s="1">
        <f t="shared" si="52"/>
        <v>75737.55555555556</v>
      </c>
      <c r="W106" s="1">
        <f t="shared" si="52"/>
        <v>61967.09090909091</v>
      </c>
      <c r="X106" s="1">
        <f t="shared" si="52"/>
        <v>52433.692307692305</v>
      </c>
      <c r="Y106" s="1">
        <f t="shared" si="52"/>
        <v>45442.53333333333</v>
      </c>
      <c r="Z106" s="1">
        <f t="shared" si="52"/>
        <v>40096.35294117647</v>
      </c>
      <c r="AA106" s="1">
        <f t="shared" si="52"/>
        <v>35875.68421052631</v>
      </c>
      <c r="AB106" s="1">
        <f t="shared" si="52"/>
        <v>32458.95238095238</v>
      </c>
      <c r="AC106" s="1">
        <f t="shared" si="52"/>
        <v>29636.434782608696</v>
      </c>
      <c r="AD106" s="1">
        <f t="shared" si="52"/>
        <v>27265.52</v>
      </c>
      <c r="AE106" s="1">
        <f t="shared" si="52"/>
        <v>25245.85185185185</v>
      </c>
      <c r="AF106" s="1">
        <f t="shared" si="52"/>
        <v>23504.758620689656</v>
      </c>
      <c r="AG106" s="1">
        <f t="shared" si="52"/>
        <v>21988.322580645163</v>
      </c>
      <c r="AH106" s="1">
        <f t="shared" si="52"/>
        <v>20655.696969696968</v>
      </c>
    </row>
    <row r="107" spans="1:34" ht="12.75">
      <c r="A107" s="15" t="s">
        <v>27</v>
      </c>
      <c r="B107" s="38">
        <v>113916</v>
      </c>
      <c r="C107" s="34">
        <v>0</v>
      </c>
      <c r="D107" s="19">
        <f>B107+C107</f>
        <v>113916</v>
      </c>
      <c r="E107" s="16">
        <f>D107*E109/D109</f>
        <v>1.9021854213749771</v>
      </c>
      <c r="F107" s="16">
        <f>ROUND(E107,0)</f>
        <v>2</v>
      </c>
      <c r="G107" s="16">
        <f>TRUNC(D107/N110,3)</f>
        <v>1.889</v>
      </c>
      <c r="H107" s="17">
        <f>ROUND(G107,0)</f>
        <v>2</v>
      </c>
      <c r="I107" s="17">
        <v>0</v>
      </c>
      <c r="J107" s="17">
        <f>IF(I107&gt;H107,I107-H107,0)</f>
        <v>0</v>
      </c>
      <c r="K107" s="18">
        <f>H107+J107</f>
        <v>2</v>
      </c>
      <c r="M107" s="1">
        <f aca="true" t="shared" si="53" ref="M107:AH107">ABS($D107/($F107-0.5+M$32))+$B109*(M$32+$F107-0.5&lt;0)</f>
        <v>1929782.8823529412</v>
      </c>
      <c r="N107" s="1">
        <f t="shared" si="53"/>
        <v>1931569.8</v>
      </c>
      <c r="O107" s="1">
        <f t="shared" si="53"/>
        <v>1933906.5384615385</v>
      </c>
      <c r="P107" s="1">
        <f t="shared" si="53"/>
        <v>1937093</v>
      </c>
      <c r="Q107" s="1">
        <f t="shared" si="53"/>
        <v>1941695.6666666667</v>
      </c>
      <c r="R107" s="1">
        <f t="shared" si="53"/>
        <v>1948928.4285714286</v>
      </c>
      <c r="S107" s="1">
        <f t="shared" si="53"/>
        <v>1961947.4</v>
      </c>
      <c r="T107" s="1">
        <f t="shared" si="53"/>
        <v>1992325</v>
      </c>
      <c r="U107" s="1">
        <f t="shared" si="53"/>
        <v>2144213</v>
      </c>
      <c r="V107" s="1">
        <f t="shared" si="53"/>
        <v>227832</v>
      </c>
      <c r="W107" s="1">
        <f t="shared" si="53"/>
        <v>75944</v>
      </c>
      <c r="X107" s="1">
        <f t="shared" si="53"/>
        <v>45566.4</v>
      </c>
      <c r="Y107" s="1">
        <f t="shared" si="53"/>
        <v>32547.428571428572</v>
      </c>
      <c r="Z107" s="1">
        <f t="shared" si="53"/>
        <v>25314.666666666668</v>
      </c>
      <c r="AA107" s="1">
        <f t="shared" si="53"/>
        <v>20712</v>
      </c>
      <c r="AB107" s="1">
        <f t="shared" si="53"/>
        <v>17525.53846153846</v>
      </c>
      <c r="AC107" s="1">
        <f t="shared" si="53"/>
        <v>15188.8</v>
      </c>
      <c r="AD107" s="1">
        <f t="shared" si="53"/>
        <v>13401.882352941177</v>
      </c>
      <c r="AE107" s="1">
        <f t="shared" si="53"/>
        <v>11991.157894736842</v>
      </c>
      <c r="AF107" s="1">
        <f t="shared" si="53"/>
        <v>10849.142857142857</v>
      </c>
      <c r="AG107" s="1">
        <f t="shared" si="53"/>
        <v>9905.739130434782</v>
      </c>
      <c r="AH107" s="1">
        <f t="shared" si="53"/>
        <v>9113.28</v>
      </c>
    </row>
    <row r="108" spans="1:34" ht="12.75">
      <c r="A108" s="15" t="s">
        <v>29</v>
      </c>
      <c r="B108" s="38">
        <v>467045</v>
      </c>
      <c r="C108" s="34">
        <v>0</v>
      </c>
      <c r="D108" s="19">
        <f>B108+C108</f>
        <v>467045</v>
      </c>
      <c r="E108" s="16">
        <f>D108*E109/D109</f>
        <v>7.798783227343623</v>
      </c>
      <c r="F108" s="16">
        <f>ROUND(E108,0)</f>
        <v>8</v>
      </c>
      <c r="G108" s="16">
        <f>TRUNC(D108/N110,3)</f>
        <v>7.748</v>
      </c>
      <c r="H108" s="17">
        <f>ROUND(G108,0)</f>
        <v>8</v>
      </c>
      <c r="I108" s="17">
        <v>0</v>
      </c>
      <c r="J108" s="17">
        <f>IF(I108&gt;H108,I108-H108,0)</f>
        <v>0</v>
      </c>
      <c r="K108" s="18">
        <f>H108+J108</f>
        <v>8</v>
      </c>
      <c r="M108" s="1">
        <f aca="true" t="shared" si="54" ref="M108:AH108">ABS($D108/($F108-0.5+M$32))+$B109*(M$32+$F108-0.5&lt;0)</f>
        <v>2103199</v>
      </c>
      <c r="N108" s="1">
        <f t="shared" si="54"/>
        <v>2227744.3333333335</v>
      </c>
      <c r="O108" s="1">
        <f t="shared" si="54"/>
        <v>2850471</v>
      </c>
      <c r="P108" s="1">
        <f t="shared" si="54"/>
        <v>934090</v>
      </c>
      <c r="Q108" s="1">
        <f t="shared" si="54"/>
        <v>311363.3333333333</v>
      </c>
      <c r="R108" s="1">
        <f t="shared" si="54"/>
        <v>186818</v>
      </c>
      <c r="S108" s="1">
        <f t="shared" si="54"/>
        <v>133441.42857142858</v>
      </c>
      <c r="T108" s="1">
        <f t="shared" si="54"/>
        <v>103787.77777777778</v>
      </c>
      <c r="U108" s="1">
        <f t="shared" si="54"/>
        <v>84917.27272727272</v>
      </c>
      <c r="V108" s="1">
        <f t="shared" si="54"/>
        <v>71853.07692307692</v>
      </c>
      <c r="W108" s="1">
        <f t="shared" si="54"/>
        <v>62272.666666666664</v>
      </c>
      <c r="X108" s="1">
        <f t="shared" si="54"/>
        <v>54946.470588235294</v>
      </c>
      <c r="Y108" s="1">
        <f t="shared" si="54"/>
        <v>49162.63157894737</v>
      </c>
      <c r="Z108" s="1">
        <f t="shared" si="54"/>
        <v>44480.47619047619</v>
      </c>
      <c r="AA108" s="1">
        <f t="shared" si="54"/>
        <v>40612.608695652176</v>
      </c>
      <c r="AB108" s="1">
        <f t="shared" si="54"/>
        <v>37363.6</v>
      </c>
      <c r="AC108" s="1">
        <f t="shared" si="54"/>
        <v>34595.92592592593</v>
      </c>
      <c r="AD108" s="1">
        <f t="shared" si="54"/>
        <v>32210</v>
      </c>
      <c r="AE108" s="1">
        <f t="shared" si="54"/>
        <v>30131.935483870966</v>
      </c>
      <c r="AF108" s="1">
        <f t="shared" si="54"/>
        <v>28305.757575757576</v>
      </c>
      <c r="AG108" s="1">
        <f t="shared" si="54"/>
        <v>26688.285714285714</v>
      </c>
      <c r="AH108" s="1">
        <f t="shared" si="54"/>
        <v>25245.675675675677</v>
      </c>
    </row>
    <row r="109" spans="1:11" ht="12.75">
      <c r="A109" s="43" t="s">
        <v>3</v>
      </c>
      <c r="B109" s="46">
        <f>SUM(B105:B108)</f>
        <v>1916381</v>
      </c>
      <c r="C109" s="45">
        <f>SUM(C105:C108)</f>
        <v>0</v>
      </c>
      <c r="D109" s="46">
        <f>SUM(D105:D108)</f>
        <v>1916381</v>
      </c>
      <c r="E109" s="47">
        <f>H21</f>
        <v>32</v>
      </c>
      <c r="F109" s="47">
        <f>SUM(F105:F108)</f>
        <v>33</v>
      </c>
      <c r="G109" s="47"/>
      <c r="H109" s="43">
        <f>SUM(H105:H108)</f>
        <v>32</v>
      </c>
      <c r="I109" s="43">
        <f>SUM(I105:I108)</f>
        <v>16</v>
      </c>
      <c r="J109" s="43">
        <f>SUM(J105:J108)</f>
        <v>0</v>
      </c>
      <c r="K109" s="43">
        <f>SUM(K105:K108)</f>
        <v>32</v>
      </c>
    </row>
    <row r="110" spans="13:14" ht="12.75">
      <c r="M110" s="1">
        <f>SMALL(M105:AH108,4*11+F109-E109)+0.00001</f>
        <v>60278.84849484849</v>
      </c>
      <c r="N110" s="1">
        <f>IF(AND(M110&lt;=ROUND(D109/E109,0),M111&gt;=ROUND(D109/E109,0)),ROUND(D109/E109,0),IF(ROUND(D109/E109,0)&lt;M110,IF(ROUNDUP(M110,0)&lt;=ROUNDDOWN(M111,0),ROUNDUP(M110,0),IF(ROUNDUP(M110,1)&lt;=ROUNDDOWN(M111,1),ROUNDUP(M110,1),IF(ROUNDUP(M110,2)&lt;=ROUNDDOWN(M111,2),ROUNDUP(M110,2),IF(ROUNDUP(M110,3)&lt;=ROUNDDOWN(M111,3),ROUNDUP(M110,3),ROUNDUP(M110,4))))),IF(ROUNDUP(M110,0)&lt;=ROUNDDOWN(M111,0),ROUNDDOWN(M111,0),IF(ROUNDUP(M110,1)&lt;=ROUNDDOWN(M111,1),ROUNDDOWN(M111,1),IF(ROUNDUP(M110,2)&lt;=ROUNDDOWN(M111,2),ROUNDDOWN(M111,2),IF(ROUNDUP(M110,3)&lt;=ROUNDDOWN(M111,3),ROUNDDOWN(M111,3),ROUNDDOWN(M111,4)))))))</f>
        <v>60279</v>
      </c>
    </row>
    <row r="111" ht="12.75">
      <c r="M111" s="1">
        <f>SMALL(M105:AH108,4*11+1+F109-E109)-0.00001</f>
        <v>61967.09089909091</v>
      </c>
    </row>
    <row r="112" spans="1:34" ht="24" customHeight="1">
      <c r="A112" s="11" t="s">
        <v>7</v>
      </c>
      <c r="B112" s="11" t="s">
        <v>16</v>
      </c>
      <c r="C112" s="12" t="s">
        <v>14</v>
      </c>
      <c r="D112" s="11" t="s">
        <v>15</v>
      </c>
      <c r="E112" s="29" t="s">
        <v>30</v>
      </c>
      <c r="F112" s="29" t="s">
        <v>44</v>
      </c>
      <c r="G112" s="29" t="str">
        <f>"Divisor "&amp;N118</f>
        <v>Divisor 61435</v>
      </c>
      <c r="H112" s="14" t="s">
        <v>17</v>
      </c>
      <c r="I112" s="11" t="s">
        <v>18</v>
      </c>
      <c r="J112" s="11" t="s">
        <v>19</v>
      </c>
      <c r="K112" s="11" t="s">
        <v>26</v>
      </c>
      <c r="M112" s="1">
        <v>-10</v>
      </c>
      <c r="N112" s="1">
        <v>-9</v>
      </c>
      <c r="O112" s="1">
        <v>-8</v>
      </c>
      <c r="P112" s="1">
        <v>-7</v>
      </c>
      <c r="Q112" s="1">
        <v>-6</v>
      </c>
      <c r="R112" s="1">
        <v>-5</v>
      </c>
      <c r="S112" s="1">
        <v>-4</v>
      </c>
      <c r="T112" s="1">
        <v>-3</v>
      </c>
      <c r="U112" s="1">
        <v>-2</v>
      </c>
      <c r="V112" s="1">
        <v>-1</v>
      </c>
      <c r="W112" s="1">
        <v>0</v>
      </c>
      <c r="X112" s="1">
        <v>1</v>
      </c>
      <c r="Y112" s="1">
        <v>2</v>
      </c>
      <c r="Z112" s="1">
        <v>3</v>
      </c>
      <c r="AA112" s="1">
        <v>4</v>
      </c>
      <c r="AB112" s="1">
        <v>5</v>
      </c>
      <c r="AC112" s="1">
        <v>6</v>
      </c>
      <c r="AD112" s="1">
        <v>7</v>
      </c>
      <c r="AE112" s="1">
        <v>8</v>
      </c>
      <c r="AF112" s="1">
        <v>9</v>
      </c>
      <c r="AG112" s="1">
        <v>10</v>
      </c>
      <c r="AH112" s="1">
        <v>11</v>
      </c>
    </row>
    <row r="113" spans="1:34" ht="12.75">
      <c r="A113" s="15" t="s">
        <v>0</v>
      </c>
      <c r="B113" s="38">
        <v>1232994</v>
      </c>
      <c r="C113" s="34">
        <v>0</v>
      </c>
      <c r="D113" s="19">
        <f>B113+C113</f>
        <v>1232994</v>
      </c>
      <c r="E113" s="16">
        <f>D113*E117/D117</f>
        <v>20.070016568945096</v>
      </c>
      <c r="F113" s="16">
        <f>ROUND(E113,0)</f>
        <v>20</v>
      </c>
      <c r="G113" s="16">
        <f>TRUNC(D113/N118,3)</f>
        <v>20.069</v>
      </c>
      <c r="H113" s="17">
        <f>ROUND(G113,0)</f>
        <v>20</v>
      </c>
      <c r="I113" s="17">
        <v>17</v>
      </c>
      <c r="J113" s="17">
        <f>IF(I113&gt;H113,I113-H113,0)</f>
        <v>0</v>
      </c>
      <c r="K113" s="18">
        <f>H113+J113</f>
        <v>20</v>
      </c>
      <c r="M113" s="1">
        <f aca="true" t="shared" si="55" ref="M113:AH113">ABS($D113/($F113-0.5+M$32))+$B117*(M$32+$F113-0.5&lt;0)</f>
        <v>129788.84210526316</v>
      </c>
      <c r="N113" s="1">
        <f t="shared" si="55"/>
        <v>117428</v>
      </c>
      <c r="O113" s="1">
        <f t="shared" si="55"/>
        <v>107216.86956521739</v>
      </c>
      <c r="P113" s="1">
        <f t="shared" si="55"/>
        <v>98639.52</v>
      </c>
      <c r="Q113" s="1">
        <f t="shared" si="55"/>
        <v>91332.88888888889</v>
      </c>
      <c r="R113" s="1">
        <f t="shared" si="55"/>
        <v>85034.06896551725</v>
      </c>
      <c r="S113" s="1">
        <f t="shared" si="55"/>
        <v>79548</v>
      </c>
      <c r="T113" s="1">
        <f t="shared" si="55"/>
        <v>74726.90909090909</v>
      </c>
      <c r="U113" s="1">
        <f t="shared" si="55"/>
        <v>70456.8</v>
      </c>
      <c r="V113" s="1">
        <f t="shared" si="55"/>
        <v>66648.32432432432</v>
      </c>
      <c r="W113" s="1">
        <f t="shared" si="55"/>
        <v>63230.46153846154</v>
      </c>
      <c r="X113" s="1">
        <f t="shared" si="55"/>
        <v>60146.04878048781</v>
      </c>
      <c r="Y113" s="1">
        <f t="shared" si="55"/>
        <v>57348.558139534885</v>
      </c>
      <c r="Z113" s="1">
        <f t="shared" si="55"/>
        <v>54799.73333333333</v>
      </c>
      <c r="AA113" s="1">
        <f t="shared" si="55"/>
        <v>52467.82978723404</v>
      </c>
      <c r="AB113" s="1">
        <f t="shared" si="55"/>
        <v>50326.28571428572</v>
      </c>
      <c r="AC113" s="1">
        <f t="shared" si="55"/>
        <v>48352.705882352944</v>
      </c>
      <c r="AD113" s="1">
        <f t="shared" si="55"/>
        <v>46528.07547169811</v>
      </c>
      <c r="AE113" s="1">
        <f t="shared" si="55"/>
        <v>44836.145454545454</v>
      </c>
      <c r="AF113" s="1">
        <f t="shared" si="55"/>
        <v>43262.94736842105</v>
      </c>
      <c r="AG113" s="1">
        <f t="shared" si="55"/>
        <v>41796.40677966102</v>
      </c>
      <c r="AH113" s="1">
        <f t="shared" si="55"/>
        <v>40426.03278688525</v>
      </c>
    </row>
    <row r="114" spans="1:34" ht="12.75">
      <c r="A114" s="15" t="s">
        <v>1</v>
      </c>
      <c r="B114" s="38">
        <v>906906</v>
      </c>
      <c r="C114" s="34">
        <v>0</v>
      </c>
      <c r="D114" s="19">
        <f>B114+C114</f>
        <v>906906</v>
      </c>
      <c r="E114" s="16">
        <f>D114*E117/D117</f>
        <v>14.76213059145115</v>
      </c>
      <c r="F114" s="16">
        <f>ROUND(E114,0)</f>
        <v>15</v>
      </c>
      <c r="G114" s="16">
        <f>TRUNC(D114/N118,3)</f>
        <v>14.762</v>
      </c>
      <c r="H114" s="17">
        <f>ROUND(G114,0)</f>
        <v>15</v>
      </c>
      <c r="I114" s="17">
        <v>5</v>
      </c>
      <c r="J114" s="17">
        <f>IF(I114&gt;H114,I114-H114,0)</f>
        <v>0</v>
      </c>
      <c r="K114" s="18">
        <f>H114+J114</f>
        <v>15</v>
      </c>
      <c r="M114" s="1">
        <f aca="true" t="shared" si="56" ref="M114:AH114">ABS($D114/($F114-0.5+M$32))+$B117*(M$32+$F114-0.5&lt;0)</f>
        <v>201534.66666666666</v>
      </c>
      <c r="N114" s="1">
        <f t="shared" si="56"/>
        <v>164892</v>
      </c>
      <c r="O114" s="1">
        <f t="shared" si="56"/>
        <v>139524</v>
      </c>
      <c r="P114" s="1">
        <f t="shared" si="56"/>
        <v>120920.8</v>
      </c>
      <c r="Q114" s="1">
        <f t="shared" si="56"/>
        <v>106694.82352941176</v>
      </c>
      <c r="R114" s="1">
        <f t="shared" si="56"/>
        <v>95463.78947368421</v>
      </c>
      <c r="S114" s="1">
        <f t="shared" si="56"/>
        <v>86372</v>
      </c>
      <c r="T114" s="1">
        <f t="shared" si="56"/>
        <v>78861.39130434782</v>
      </c>
      <c r="U114" s="1">
        <f t="shared" si="56"/>
        <v>72552.48</v>
      </c>
      <c r="V114" s="1">
        <f t="shared" si="56"/>
        <v>67178.22222222222</v>
      </c>
      <c r="W114" s="1">
        <f t="shared" si="56"/>
        <v>62545.24137931035</v>
      </c>
      <c r="X114" s="1">
        <f t="shared" si="56"/>
        <v>58510.06451612903</v>
      </c>
      <c r="Y114" s="1">
        <f t="shared" si="56"/>
        <v>54964</v>
      </c>
      <c r="Z114" s="1">
        <f t="shared" si="56"/>
        <v>51823.2</v>
      </c>
      <c r="AA114" s="1">
        <f t="shared" si="56"/>
        <v>49021.94594594595</v>
      </c>
      <c r="AB114" s="1">
        <f t="shared" si="56"/>
        <v>46508</v>
      </c>
      <c r="AC114" s="1">
        <f t="shared" si="56"/>
        <v>44239.31707317073</v>
      </c>
      <c r="AD114" s="1">
        <f t="shared" si="56"/>
        <v>42181.67441860465</v>
      </c>
      <c r="AE114" s="1">
        <f t="shared" si="56"/>
        <v>40306.933333333334</v>
      </c>
      <c r="AF114" s="1">
        <f t="shared" si="56"/>
        <v>38591.744680851065</v>
      </c>
      <c r="AG114" s="1">
        <f t="shared" si="56"/>
        <v>37016.57142857143</v>
      </c>
      <c r="AH114" s="1">
        <f t="shared" si="56"/>
        <v>35564.94117647059</v>
      </c>
    </row>
    <row r="115" spans="1:34" ht="12.75">
      <c r="A115" s="15" t="s">
        <v>27</v>
      </c>
      <c r="B115" s="38">
        <v>313135</v>
      </c>
      <c r="C115" s="34">
        <v>0</v>
      </c>
      <c r="D115" s="19">
        <f>B115+C115</f>
        <v>313135</v>
      </c>
      <c r="E115" s="16">
        <f>D115*E117/D117</f>
        <v>5.097043974517818</v>
      </c>
      <c r="F115" s="16">
        <f>ROUND(E115,0)</f>
        <v>5</v>
      </c>
      <c r="G115" s="16">
        <f>TRUNC(D115/N118,3)</f>
        <v>5.097</v>
      </c>
      <c r="H115" s="17">
        <f>ROUND(G115,0)</f>
        <v>5</v>
      </c>
      <c r="I115" s="17">
        <v>0</v>
      </c>
      <c r="J115" s="17">
        <f>IF(I115&gt;H115,I115-H115,0)</f>
        <v>0</v>
      </c>
      <c r="K115" s="18">
        <f>H115+J115</f>
        <v>5</v>
      </c>
      <c r="M115" s="1">
        <f aca="true" t="shared" si="57" ref="M115:AH115">ABS($D115/($F115-0.5+M$32))+$B117*(M$32+$F115-0.5&lt;0)</f>
        <v>2698622.6363636362</v>
      </c>
      <c r="N115" s="1">
        <f t="shared" si="57"/>
        <v>2711274.5555555555</v>
      </c>
      <c r="O115" s="1">
        <f t="shared" si="57"/>
        <v>2731156.1428571427</v>
      </c>
      <c r="P115" s="1">
        <f t="shared" si="57"/>
        <v>2766943</v>
      </c>
      <c r="Q115" s="1">
        <f t="shared" si="57"/>
        <v>2850445.6666666665</v>
      </c>
      <c r="R115" s="1">
        <f t="shared" si="57"/>
        <v>3267959</v>
      </c>
      <c r="S115" s="1">
        <f t="shared" si="57"/>
        <v>626270</v>
      </c>
      <c r="T115" s="1">
        <f t="shared" si="57"/>
        <v>208756.66666666666</v>
      </c>
      <c r="U115" s="1">
        <f t="shared" si="57"/>
        <v>125254</v>
      </c>
      <c r="V115" s="1">
        <f t="shared" si="57"/>
        <v>89467.14285714286</v>
      </c>
      <c r="W115" s="1">
        <f t="shared" si="57"/>
        <v>69585.55555555556</v>
      </c>
      <c r="X115" s="1">
        <f t="shared" si="57"/>
        <v>56933.63636363636</v>
      </c>
      <c r="Y115" s="1">
        <f t="shared" si="57"/>
        <v>48174.61538461538</v>
      </c>
      <c r="Z115" s="1">
        <f t="shared" si="57"/>
        <v>41751.333333333336</v>
      </c>
      <c r="AA115" s="1">
        <f t="shared" si="57"/>
        <v>36839.41176470588</v>
      </c>
      <c r="AB115" s="1">
        <f t="shared" si="57"/>
        <v>32961.57894736842</v>
      </c>
      <c r="AC115" s="1">
        <f t="shared" si="57"/>
        <v>29822.380952380954</v>
      </c>
      <c r="AD115" s="1">
        <f t="shared" si="57"/>
        <v>27229.130434782608</v>
      </c>
      <c r="AE115" s="1">
        <f t="shared" si="57"/>
        <v>25050.8</v>
      </c>
      <c r="AF115" s="1">
        <f t="shared" si="57"/>
        <v>23195.185185185186</v>
      </c>
      <c r="AG115" s="1">
        <f t="shared" si="57"/>
        <v>21595.51724137931</v>
      </c>
      <c r="AH115" s="1">
        <f t="shared" si="57"/>
        <v>20202.25806451613</v>
      </c>
    </row>
    <row r="116" spans="1:34" ht="12.75">
      <c r="A116" s="15" t="s">
        <v>29</v>
      </c>
      <c r="B116" s="38">
        <v>188654</v>
      </c>
      <c r="C116" s="34">
        <v>0</v>
      </c>
      <c r="D116" s="19">
        <f>B116+C116</f>
        <v>188654</v>
      </c>
      <c r="E116" s="16">
        <f>D116*E117/D117</f>
        <v>3.0708088650859358</v>
      </c>
      <c r="F116" s="16">
        <f>ROUND(E116,0)</f>
        <v>3</v>
      </c>
      <c r="G116" s="16">
        <f>TRUNC(D116/N118,3)</f>
        <v>3.07</v>
      </c>
      <c r="H116" s="17">
        <f>ROUND(G116,0)</f>
        <v>3</v>
      </c>
      <c r="I116" s="17">
        <v>0</v>
      </c>
      <c r="J116" s="17">
        <f>IF(I116&gt;H116,I116-H116,0)</f>
        <v>0</v>
      </c>
      <c r="K116" s="18">
        <f>H116+J116</f>
        <v>3</v>
      </c>
      <c r="M116" s="1">
        <f aca="true" t="shared" si="58" ref="M116:AH116">ABS($D116/($F116-0.5+M$32))+$B117*(M$32+$F116-0.5&lt;0)</f>
        <v>2666842.8666666667</v>
      </c>
      <c r="N116" s="1">
        <f t="shared" si="58"/>
        <v>2670712.6923076925</v>
      </c>
      <c r="O116" s="1">
        <f t="shared" si="58"/>
        <v>2675989.727272727</v>
      </c>
      <c r="P116" s="1">
        <f t="shared" si="58"/>
        <v>2683612.111111111</v>
      </c>
      <c r="Q116" s="1">
        <f t="shared" si="58"/>
        <v>2695590.1428571427</v>
      </c>
      <c r="R116" s="1">
        <f t="shared" si="58"/>
        <v>2717150.6</v>
      </c>
      <c r="S116" s="1">
        <f t="shared" si="58"/>
        <v>2767458.3333333335</v>
      </c>
      <c r="T116" s="1">
        <f t="shared" si="58"/>
        <v>3018997</v>
      </c>
      <c r="U116" s="1">
        <f t="shared" si="58"/>
        <v>377308</v>
      </c>
      <c r="V116" s="1">
        <f t="shared" si="58"/>
        <v>125769.33333333333</v>
      </c>
      <c r="W116" s="1">
        <f t="shared" si="58"/>
        <v>75461.6</v>
      </c>
      <c r="X116" s="1">
        <f t="shared" si="58"/>
        <v>53901.142857142855</v>
      </c>
      <c r="Y116" s="1">
        <f t="shared" si="58"/>
        <v>41923.11111111111</v>
      </c>
      <c r="Z116" s="1">
        <f t="shared" si="58"/>
        <v>34300.72727272727</v>
      </c>
      <c r="AA116" s="1">
        <f t="shared" si="58"/>
        <v>29023.69230769231</v>
      </c>
      <c r="AB116" s="1">
        <f t="shared" si="58"/>
        <v>25153.866666666665</v>
      </c>
      <c r="AC116" s="1">
        <f t="shared" si="58"/>
        <v>22194.58823529412</v>
      </c>
      <c r="AD116" s="1">
        <f t="shared" si="58"/>
        <v>19858.315789473683</v>
      </c>
      <c r="AE116" s="1">
        <f t="shared" si="58"/>
        <v>17967.04761904762</v>
      </c>
      <c r="AF116" s="1">
        <f t="shared" si="58"/>
        <v>16404.695652173912</v>
      </c>
      <c r="AG116" s="1">
        <f t="shared" si="58"/>
        <v>15092.32</v>
      </c>
      <c r="AH116" s="1">
        <f t="shared" si="58"/>
        <v>13974.37037037037</v>
      </c>
    </row>
    <row r="117" spans="1:11" ht="12.75">
      <c r="A117" s="43" t="s">
        <v>3</v>
      </c>
      <c r="B117" s="46">
        <f>SUM(B113:B116)</f>
        <v>2641689</v>
      </c>
      <c r="C117" s="45">
        <f>SUM(C113:C116)</f>
        <v>0</v>
      </c>
      <c r="D117" s="46">
        <f>SUM(D113:D116)</f>
        <v>2641689</v>
      </c>
      <c r="E117" s="47">
        <f>H22</f>
        <v>43</v>
      </c>
      <c r="F117" s="47">
        <f>SUM(F113:F116)</f>
        <v>43</v>
      </c>
      <c r="G117" s="47"/>
      <c r="H117" s="43">
        <f>SUM(H113:H116)</f>
        <v>43</v>
      </c>
      <c r="I117" s="43">
        <f>SUM(I113:I116)</f>
        <v>22</v>
      </c>
      <c r="J117" s="43">
        <f>SUM(J113:J116)</f>
        <v>0</v>
      </c>
      <c r="K117" s="43">
        <f>SUM(K113:K116)</f>
        <v>43</v>
      </c>
    </row>
    <row r="118" spans="13:14" ht="12.75">
      <c r="M118" s="1">
        <f>SMALL(M113:AH116,4*11+F117-E117)+0.00001</f>
        <v>60146.04879048781</v>
      </c>
      <c r="N118" s="1">
        <f>IF(AND(M118&lt;=ROUND(D117/E117,0),M119&gt;=ROUND(D117/E117,0)),ROUND(D117/E117,0),IF(ROUND(D117/E117,0)&lt;M118,IF(ROUNDUP(M118,0)&lt;=ROUNDDOWN(M119,0),ROUNDUP(M118,0),IF(ROUNDUP(M118,1)&lt;=ROUNDDOWN(M119,1),ROUNDUP(M118,1),IF(ROUNDUP(M118,2)&lt;=ROUNDDOWN(M119,2),ROUNDUP(M118,2),IF(ROUNDUP(M118,3)&lt;=ROUNDDOWN(M119,3),ROUNDUP(M118,3),ROUNDUP(M118,4))))),IF(ROUNDUP(M118,0)&lt;=ROUNDDOWN(M119,0),ROUNDDOWN(M119,0),IF(ROUNDUP(M118,1)&lt;=ROUNDDOWN(M119,1),ROUNDDOWN(M119,1),IF(ROUNDUP(M118,2)&lt;=ROUNDDOWN(M119,2),ROUNDDOWN(M119,2),IF(ROUNDUP(M118,3)&lt;=ROUNDDOWN(M119,3),ROUNDDOWN(M119,3),ROUNDDOWN(M119,4)))))))</f>
        <v>61435</v>
      </c>
    </row>
    <row r="119" ht="12.75">
      <c r="M119" s="1">
        <f>SMALL(M113:AH116,4*11+1+F117-E117)-0.00001</f>
        <v>62545.241369310344</v>
      </c>
    </row>
    <row r="120" spans="1:34" ht="24" customHeight="1">
      <c r="A120" s="11" t="s">
        <v>11</v>
      </c>
      <c r="B120" s="11" t="s">
        <v>16</v>
      </c>
      <c r="C120" s="12" t="s">
        <v>14</v>
      </c>
      <c r="D120" s="11" t="s">
        <v>15</v>
      </c>
      <c r="E120" s="29" t="s">
        <v>30</v>
      </c>
      <c r="F120" s="29" t="s">
        <v>44</v>
      </c>
      <c r="G120" s="29" t="str">
        <f>"Divisor "&amp;N126</f>
        <v>Divisor 60301</v>
      </c>
      <c r="H120" s="14" t="s">
        <v>17</v>
      </c>
      <c r="I120" s="11" t="s">
        <v>18</v>
      </c>
      <c r="J120" s="11" t="s">
        <v>19</v>
      </c>
      <c r="K120" s="11" t="s">
        <v>26</v>
      </c>
      <c r="M120" s="1">
        <v>-10</v>
      </c>
      <c r="N120" s="1">
        <v>-9</v>
      </c>
      <c r="O120" s="1">
        <v>-8</v>
      </c>
      <c r="P120" s="1">
        <v>-7</v>
      </c>
      <c r="Q120" s="1">
        <v>-6</v>
      </c>
      <c r="R120" s="1">
        <v>-5</v>
      </c>
      <c r="S120" s="1">
        <v>-4</v>
      </c>
      <c r="T120" s="1">
        <v>-3</v>
      </c>
      <c r="U120" s="1">
        <v>-2</v>
      </c>
      <c r="V120" s="1">
        <v>-1</v>
      </c>
      <c r="W120" s="1">
        <v>0</v>
      </c>
      <c r="X120" s="1">
        <v>1</v>
      </c>
      <c r="Y120" s="1">
        <v>2</v>
      </c>
      <c r="Z120" s="1">
        <v>3</v>
      </c>
      <c r="AA120" s="1">
        <v>4</v>
      </c>
      <c r="AB120" s="1">
        <v>5</v>
      </c>
      <c r="AC120" s="1">
        <v>6</v>
      </c>
      <c r="AD120" s="1">
        <v>7</v>
      </c>
      <c r="AE120" s="1">
        <v>8</v>
      </c>
      <c r="AF120" s="1">
        <v>9</v>
      </c>
      <c r="AG120" s="1">
        <v>10</v>
      </c>
      <c r="AH120" s="1">
        <v>11</v>
      </c>
    </row>
    <row r="121" spans="1:34" ht="12.75">
      <c r="A121" s="15" t="s">
        <v>0</v>
      </c>
      <c r="B121" s="38">
        <v>477283</v>
      </c>
      <c r="C121" s="34">
        <v>0</v>
      </c>
      <c r="D121" s="19">
        <f>B121+C121</f>
        <v>477283</v>
      </c>
      <c r="E121" s="16">
        <f>D121*E125/D125</f>
        <v>7.914963375126692</v>
      </c>
      <c r="F121" s="16">
        <f>ROUND(E121,0)</f>
        <v>8</v>
      </c>
      <c r="G121" s="16">
        <f>TRUNC(D121/N126,3)</f>
        <v>7.915</v>
      </c>
      <c r="H121" s="17">
        <f>ROUND(G121,0)</f>
        <v>8</v>
      </c>
      <c r="I121" s="17">
        <v>9</v>
      </c>
      <c r="J121" s="17">
        <f>IF(I121&gt;H121,I121-H121,0)</f>
        <v>1</v>
      </c>
      <c r="K121" s="18">
        <f>H121+J121</f>
        <v>9</v>
      </c>
      <c r="M121" s="1">
        <f aca="true" t="shared" si="59" ref="M121:AH121">ABS($D121/($F121-0.5+M$32))+$B125*(M$32+$F121-0.5&lt;0)</f>
        <v>1216036.2</v>
      </c>
      <c r="N121" s="1">
        <f t="shared" si="59"/>
        <v>1343311.6666666667</v>
      </c>
      <c r="O121" s="1">
        <f t="shared" si="59"/>
        <v>1979689</v>
      </c>
      <c r="P121" s="1">
        <f t="shared" si="59"/>
        <v>954566</v>
      </c>
      <c r="Q121" s="1">
        <f t="shared" si="59"/>
        <v>318188.6666666667</v>
      </c>
      <c r="R121" s="1">
        <f t="shared" si="59"/>
        <v>190913.2</v>
      </c>
      <c r="S121" s="1">
        <f t="shared" si="59"/>
        <v>136366.57142857142</v>
      </c>
      <c r="T121" s="1">
        <f t="shared" si="59"/>
        <v>106062.88888888889</v>
      </c>
      <c r="U121" s="1">
        <f t="shared" si="59"/>
        <v>86778.72727272728</v>
      </c>
      <c r="V121" s="1">
        <f t="shared" si="59"/>
        <v>73428.15384615384</v>
      </c>
      <c r="W121" s="1">
        <f t="shared" si="59"/>
        <v>63637.73333333333</v>
      </c>
      <c r="X121" s="1">
        <f t="shared" si="59"/>
        <v>56150.94117647059</v>
      </c>
      <c r="Y121" s="1">
        <f t="shared" si="59"/>
        <v>50240.31578947369</v>
      </c>
      <c r="Z121" s="1">
        <f t="shared" si="59"/>
        <v>45455.52380952381</v>
      </c>
      <c r="AA121" s="1">
        <f t="shared" si="59"/>
        <v>41502.86956521739</v>
      </c>
      <c r="AB121" s="1">
        <f t="shared" si="59"/>
        <v>38182.64</v>
      </c>
      <c r="AC121" s="1">
        <f t="shared" si="59"/>
        <v>35354.2962962963</v>
      </c>
      <c r="AD121" s="1">
        <f t="shared" si="59"/>
        <v>32916.06896551724</v>
      </c>
      <c r="AE121" s="1">
        <f t="shared" si="59"/>
        <v>30792.451612903227</v>
      </c>
      <c r="AF121" s="1">
        <f t="shared" si="59"/>
        <v>28926.242424242424</v>
      </c>
      <c r="AG121" s="1">
        <f t="shared" si="59"/>
        <v>27273.314285714285</v>
      </c>
      <c r="AH121" s="1">
        <f t="shared" si="59"/>
        <v>25799.08108108108</v>
      </c>
    </row>
    <row r="122" spans="1:34" ht="12.75">
      <c r="A122" s="15" t="s">
        <v>1</v>
      </c>
      <c r="B122" s="38">
        <v>198714</v>
      </c>
      <c r="C122" s="34">
        <v>0</v>
      </c>
      <c r="D122" s="19">
        <f>B122+C122</f>
        <v>198714</v>
      </c>
      <c r="E122" s="16">
        <f>D122*E125/D125</f>
        <v>3.295348948370098</v>
      </c>
      <c r="F122" s="16">
        <f>ROUND(E122,0)</f>
        <v>3</v>
      </c>
      <c r="G122" s="16">
        <f>TRUNC(D122/N126,3)</f>
        <v>3.295</v>
      </c>
      <c r="H122" s="17">
        <f>ROUND(G122,0)</f>
        <v>3</v>
      </c>
      <c r="I122" s="17">
        <v>0</v>
      </c>
      <c r="J122" s="17">
        <f>IF(I122&gt;H122,I122-H122,0)</f>
        <v>0</v>
      </c>
      <c r="K122" s="18">
        <f>H122+J122</f>
        <v>3</v>
      </c>
      <c r="M122" s="1">
        <f aca="true" t="shared" si="60" ref="M122:AH122">ABS($D122/($F122-0.5+M$32))+$B125*(M$32+$F122-0.5&lt;0)</f>
        <v>1051618.2</v>
      </c>
      <c r="N122" s="1">
        <f t="shared" si="60"/>
        <v>1055694.3846153845</v>
      </c>
      <c r="O122" s="1">
        <f t="shared" si="60"/>
        <v>1061252.8181818181</v>
      </c>
      <c r="P122" s="1">
        <f t="shared" si="60"/>
        <v>1069281.6666666667</v>
      </c>
      <c r="Q122" s="1">
        <f t="shared" si="60"/>
        <v>1081898.4285714286</v>
      </c>
      <c r="R122" s="1">
        <f t="shared" si="60"/>
        <v>1104608.6</v>
      </c>
      <c r="S122" s="1">
        <f t="shared" si="60"/>
        <v>1157599</v>
      </c>
      <c r="T122" s="1">
        <f t="shared" si="60"/>
        <v>1422551</v>
      </c>
      <c r="U122" s="1">
        <f t="shared" si="60"/>
        <v>397428</v>
      </c>
      <c r="V122" s="1">
        <f t="shared" si="60"/>
        <v>132476</v>
      </c>
      <c r="W122" s="1">
        <f t="shared" si="60"/>
        <v>79485.6</v>
      </c>
      <c r="X122" s="1">
        <f t="shared" si="60"/>
        <v>56775.42857142857</v>
      </c>
      <c r="Y122" s="1">
        <f t="shared" si="60"/>
        <v>44158.666666666664</v>
      </c>
      <c r="Z122" s="1">
        <f t="shared" si="60"/>
        <v>36129.818181818184</v>
      </c>
      <c r="AA122" s="1">
        <f t="shared" si="60"/>
        <v>30571.384615384617</v>
      </c>
      <c r="AB122" s="1">
        <f t="shared" si="60"/>
        <v>26495.2</v>
      </c>
      <c r="AC122" s="1">
        <f t="shared" si="60"/>
        <v>23378.117647058825</v>
      </c>
      <c r="AD122" s="1">
        <f t="shared" si="60"/>
        <v>20917.263157894737</v>
      </c>
      <c r="AE122" s="1">
        <f t="shared" si="60"/>
        <v>18925.14285714286</v>
      </c>
      <c r="AF122" s="1">
        <f t="shared" si="60"/>
        <v>17279.478260869564</v>
      </c>
      <c r="AG122" s="1">
        <f t="shared" si="60"/>
        <v>15897.12</v>
      </c>
      <c r="AH122" s="1">
        <f t="shared" si="60"/>
        <v>14719.555555555555</v>
      </c>
    </row>
    <row r="123" spans="1:34" ht="12.75">
      <c r="A123" s="15" t="s">
        <v>27</v>
      </c>
      <c r="B123" s="38">
        <v>60511</v>
      </c>
      <c r="C123" s="34">
        <v>0</v>
      </c>
      <c r="D123" s="19">
        <f>B123+C123</f>
        <v>60511</v>
      </c>
      <c r="E123" s="16">
        <f>D123*E125/D125</f>
        <v>1.003476655972015</v>
      </c>
      <c r="F123" s="16">
        <f>ROUND(E123,0)</f>
        <v>1</v>
      </c>
      <c r="G123" s="16">
        <f>TRUNC(D123/N126,3)</f>
        <v>1.003</v>
      </c>
      <c r="H123" s="17">
        <f>ROUND(G123,0)</f>
        <v>1</v>
      </c>
      <c r="I123" s="17">
        <v>0</v>
      </c>
      <c r="J123" s="17">
        <f>IF(I123&gt;H123,I123-H123,0)</f>
        <v>0</v>
      </c>
      <c r="K123" s="18">
        <f>H123+J123</f>
        <v>1</v>
      </c>
      <c r="M123" s="1">
        <f aca="true" t="shared" si="61" ref="M123:AH123">ABS($D123/($F123-0.5+M$32))+$B125*(M$32+$F123-0.5&lt;0)</f>
        <v>1031492.5789473684</v>
      </c>
      <c r="N123" s="1">
        <f t="shared" si="61"/>
        <v>1032241.9411764706</v>
      </c>
      <c r="O123" s="1">
        <f t="shared" si="61"/>
        <v>1033191.1333333333</v>
      </c>
      <c r="P123" s="1">
        <f t="shared" si="61"/>
        <v>1034432.3846153846</v>
      </c>
      <c r="Q123" s="1">
        <f t="shared" si="61"/>
        <v>1036125</v>
      </c>
      <c r="R123" s="1">
        <f t="shared" si="61"/>
        <v>1038569.8888888889</v>
      </c>
      <c r="S123" s="1">
        <f t="shared" si="61"/>
        <v>1042411.8571428572</v>
      </c>
      <c r="T123" s="1">
        <f t="shared" si="61"/>
        <v>1049327.4</v>
      </c>
      <c r="U123" s="1">
        <f t="shared" si="61"/>
        <v>1065463.6666666667</v>
      </c>
      <c r="V123" s="1">
        <f t="shared" si="61"/>
        <v>1146145</v>
      </c>
      <c r="W123" s="1">
        <f t="shared" si="61"/>
        <v>121022</v>
      </c>
      <c r="X123" s="1">
        <f t="shared" si="61"/>
        <v>40340.666666666664</v>
      </c>
      <c r="Y123" s="1">
        <f t="shared" si="61"/>
        <v>24204.4</v>
      </c>
      <c r="Z123" s="1">
        <f t="shared" si="61"/>
        <v>17288.85714285714</v>
      </c>
      <c r="AA123" s="1">
        <f t="shared" si="61"/>
        <v>13446.888888888889</v>
      </c>
      <c r="AB123" s="1">
        <f t="shared" si="61"/>
        <v>11002</v>
      </c>
      <c r="AC123" s="1">
        <f t="shared" si="61"/>
        <v>9309.384615384615</v>
      </c>
      <c r="AD123" s="1">
        <f t="shared" si="61"/>
        <v>8068.133333333333</v>
      </c>
      <c r="AE123" s="1">
        <f t="shared" si="61"/>
        <v>7118.941176470588</v>
      </c>
      <c r="AF123" s="1">
        <f t="shared" si="61"/>
        <v>6369.578947368421</v>
      </c>
      <c r="AG123" s="1">
        <f t="shared" si="61"/>
        <v>5762.952380952381</v>
      </c>
      <c r="AH123" s="1">
        <f t="shared" si="61"/>
        <v>5261.826086956522</v>
      </c>
    </row>
    <row r="124" spans="1:34" ht="12.75">
      <c r="A124" s="15" t="s">
        <v>29</v>
      </c>
      <c r="B124" s="38">
        <v>288615</v>
      </c>
      <c r="C124" s="34">
        <v>0</v>
      </c>
      <c r="D124" s="19">
        <f>B124+C124</f>
        <v>288615</v>
      </c>
      <c r="E124" s="16">
        <f>D124*E125/D125</f>
        <v>4.786211020531195</v>
      </c>
      <c r="F124" s="16">
        <f>ROUND(E124,0)</f>
        <v>5</v>
      </c>
      <c r="G124" s="16">
        <f>TRUNC(D124/N126,3)</f>
        <v>4.786</v>
      </c>
      <c r="H124" s="17">
        <f>ROUND(G124,0)</f>
        <v>5</v>
      </c>
      <c r="I124" s="17">
        <v>0</v>
      </c>
      <c r="J124" s="17">
        <f>IF(I124&gt;H124,I124-H124,0)</f>
        <v>0</v>
      </c>
      <c r="K124" s="18">
        <f>H124+J124</f>
        <v>5</v>
      </c>
      <c r="M124" s="1">
        <f aca="true" t="shared" si="62" ref="M124:AH124">ABS($D124/($F124-0.5+M$32))+$B125*(M$32+$F124-0.5&lt;0)</f>
        <v>1077598.4545454546</v>
      </c>
      <c r="N124" s="1">
        <f t="shared" si="62"/>
        <v>1089259.6666666667</v>
      </c>
      <c r="O124" s="1">
        <f t="shared" si="62"/>
        <v>1107584.4285714286</v>
      </c>
      <c r="P124" s="1">
        <f t="shared" si="62"/>
        <v>1140569</v>
      </c>
      <c r="Q124" s="1">
        <f t="shared" si="62"/>
        <v>1217533</v>
      </c>
      <c r="R124" s="1">
        <f t="shared" si="62"/>
        <v>1602353</v>
      </c>
      <c r="S124" s="1">
        <f t="shared" si="62"/>
        <v>577230</v>
      </c>
      <c r="T124" s="1">
        <f t="shared" si="62"/>
        <v>192410</v>
      </c>
      <c r="U124" s="1">
        <f t="shared" si="62"/>
        <v>115446</v>
      </c>
      <c r="V124" s="1">
        <f t="shared" si="62"/>
        <v>82461.42857142857</v>
      </c>
      <c r="W124" s="1">
        <f t="shared" si="62"/>
        <v>64136.666666666664</v>
      </c>
      <c r="X124" s="1">
        <f t="shared" si="62"/>
        <v>52475.454545454544</v>
      </c>
      <c r="Y124" s="1">
        <f t="shared" si="62"/>
        <v>44402.307692307695</v>
      </c>
      <c r="Z124" s="1">
        <f t="shared" si="62"/>
        <v>38482</v>
      </c>
      <c r="AA124" s="1">
        <f t="shared" si="62"/>
        <v>33954.705882352944</v>
      </c>
      <c r="AB124" s="1">
        <f t="shared" si="62"/>
        <v>30380.526315789473</v>
      </c>
      <c r="AC124" s="1">
        <f t="shared" si="62"/>
        <v>27487.14285714286</v>
      </c>
      <c r="AD124" s="1">
        <f t="shared" si="62"/>
        <v>25096.956521739132</v>
      </c>
      <c r="AE124" s="1">
        <f t="shared" si="62"/>
        <v>23089.2</v>
      </c>
      <c r="AF124" s="1">
        <f t="shared" si="62"/>
        <v>21378.88888888889</v>
      </c>
      <c r="AG124" s="1">
        <f t="shared" si="62"/>
        <v>19904.48275862069</v>
      </c>
      <c r="AH124" s="1">
        <f t="shared" si="62"/>
        <v>18620.322580645163</v>
      </c>
    </row>
    <row r="125" spans="1:11" ht="12.75">
      <c r="A125" s="43" t="s">
        <v>3</v>
      </c>
      <c r="B125" s="46">
        <f>SUM(B121:B124)</f>
        <v>1025123</v>
      </c>
      <c r="C125" s="45">
        <f>SUM(C121:C124)</f>
        <v>0</v>
      </c>
      <c r="D125" s="46">
        <f>SUM(D121:D124)</f>
        <v>1025123</v>
      </c>
      <c r="E125" s="47">
        <f>H23</f>
        <v>17</v>
      </c>
      <c r="F125" s="47">
        <f>SUM(F121:F124)</f>
        <v>17</v>
      </c>
      <c r="G125" s="47"/>
      <c r="H125" s="43">
        <f>SUM(H121:H124)</f>
        <v>17</v>
      </c>
      <c r="I125" s="43">
        <f>SUM(I121:I124)</f>
        <v>9</v>
      </c>
      <c r="J125" s="43">
        <f>SUM(J121:J124)</f>
        <v>1</v>
      </c>
      <c r="K125" s="43">
        <f>SUM(K121:K124)</f>
        <v>18</v>
      </c>
    </row>
    <row r="126" spans="13:14" ht="12.75">
      <c r="M126" s="1">
        <f>SMALL(M121:AH124,4*11+F125-E125)+0.00001</f>
        <v>56775.428581428576</v>
      </c>
      <c r="N126" s="1">
        <f>IF(AND(M126&lt;=ROUND(D125/E125,0),M127&gt;=ROUND(D125/E125,0)),ROUND(D125/E125,0),IF(ROUND(D125/E125,0)&lt;M126,IF(ROUNDUP(M126,0)&lt;=ROUNDDOWN(M127,0),ROUNDUP(M126,0),IF(ROUNDUP(M126,1)&lt;=ROUNDDOWN(M127,1),ROUNDUP(M126,1),IF(ROUNDUP(M126,2)&lt;=ROUNDDOWN(M127,2),ROUNDUP(M126,2),IF(ROUNDUP(M126,3)&lt;=ROUNDDOWN(M127,3),ROUNDUP(M126,3),ROUNDUP(M126,4))))),IF(ROUNDUP(M126,0)&lt;=ROUNDDOWN(M127,0),ROUNDDOWN(M127,0),IF(ROUNDUP(M126,1)&lt;=ROUNDDOWN(M127,1),ROUNDDOWN(M127,1),IF(ROUNDUP(M126,2)&lt;=ROUNDDOWN(M127,2),ROUNDDOWN(M127,2),IF(ROUNDUP(M126,3)&lt;=ROUNDDOWN(M127,3),ROUNDDOWN(M127,3),ROUNDDOWN(M127,4)))))))</f>
        <v>60301</v>
      </c>
    </row>
    <row r="127" ht="12.75">
      <c r="M127" s="1">
        <f>SMALL(M121:AH124,4*11+1+F125-E125)-0.00001</f>
        <v>63637.73332333333</v>
      </c>
    </row>
    <row r="128" spans="1:34" ht="24" customHeight="1">
      <c r="A128" s="11" t="s">
        <v>36</v>
      </c>
      <c r="B128" s="11" t="s">
        <v>16</v>
      </c>
      <c r="C128" s="12" t="s">
        <v>14</v>
      </c>
      <c r="D128" s="11" t="s">
        <v>15</v>
      </c>
      <c r="E128" s="29" t="s">
        <v>30</v>
      </c>
      <c r="F128" s="13" t="s">
        <v>28</v>
      </c>
      <c r="G128" s="29" t="str">
        <f>"Divisor "&amp;N134</f>
        <v>Divisor 61909</v>
      </c>
      <c r="H128" s="14" t="s">
        <v>17</v>
      </c>
      <c r="I128" s="11" t="s">
        <v>18</v>
      </c>
      <c r="J128" s="11" t="s">
        <v>19</v>
      </c>
      <c r="K128" s="11" t="s">
        <v>26</v>
      </c>
      <c r="M128" s="1">
        <v>-10</v>
      </c>
      <c r="N128" s="1">
        <v>-9</v>
      </c>
      <c r="O128" s="1">
        <v>-8</v>
      </c>
      <c r="P128" s="1">
        <v>-7</v>
      </c>
      <c r="Q128" s="1">
        <v>-6</v>
      </c>
      <c r="R128" s="1">
        <v>-5</v>
      </c>
      <c r="S128" s="1">
        <v>-4</v>
      </c>
      <c r="T128" s="1">
        <v>-3</v>
      </c>
      <c r="U128" s="1">
        <v>-2</v>
      </c>
      <c r="V128" s="1">
        <v>-1</v>
      </c>
      <c r="W128" s="1">
        <v>0</v>
      </c>
      <c r="X128" s="1">
        <v>1</v>
      </c>
      <c r="Y128" s="1">
        <v>2</v>
      </c>
      <c r="Z128" s="1">
        <v>3</v>
      </c>
      <c r="AA128" s="1">
        <v>4</v>
      </c>
      <c r="AB128" s="1">
        <v>5</v>
      </c>
      <c r="AC128" s="1">
        <v>6</v>
      </c>
      <c r="AD128" s="1">
        <v>7</v>
      </c>
      <c r="AE128" s="1">
        <v>8</v>
      </c>
      <c r="AF128" s="1">
        <v>9</v>
      </c>
      <c r="AG128" s="1">
        <v>10</v>
      </c>
      <c r="AH128" s="1">
        <v>11</v>
      </c>
    </row>
    <row r="129" spans="1:34" ht="12.75">
      <c r="A129" s="15" t="s">
        <v>0</v>
      </c>
      <c r="B129" s="38">
        <v>958655</v>
      </c>
      <c r="C129" s="34">
        <v>0</v>
      </c>
      <c r="D129" s="19">
        <f>B129+C129</f>
        <v>958655</v>
      </c>
      <c r="E129" s="16">
        <f>D129*E133/D133</f>
        <v>15.484863577014712</v>
      </c>
      <c r="F129" s="16">
        <f>ROUND(E129,0)</f>
        <v>15</v>
      </c>
      <c r="G129" s="16">
        <f>TRUNC(D129/N134,3)</f>
        <v>15.484</v>
      </c>
      <c r="H129" s="17">
        <f>ROUND(G129,0)</f>
        <v>15</v>
      </c>
      <c r="I129" s="17">
        <v>14</v>
      </c>
      <c r="J129" s="17">
        <f>IF(I129&gt;H129,I129-H129,0)</f>
        <v>0</v>
      </c>
      <c r="K129" s="18">
        <f>H129+J129</f>
        <v>15</v>
      </c>
      <c r="M129" s="1">
        <f aca="true" t="shared" si="63" ref="M129:AH129">ABS($D129/($F129-0.5+M$32))+$B133*(M$32+$F129-0.5&lt;0)</f>
        <v>213034.44444444444</v>
      </c>
      <c r="N129" s="1">
        <f t="shared" si="63"/>
        <v>174300.9090909091</v>
      </c>
      <c r="O129" s="1">
        <f t="shared" si="63"/>
        <v>147485.38461538462</v>
      </c>
      <c r="P129" s="1">
        <f t="shared" si="63"/>
        <v>127820.66666666667</v>
      </c>
      <c r="Q129" s="1">
        <f t="shared" si="63"/>
        <v>112782.94117647059</v>
      </c>
      <c r="R129" s="1">
        <f t="shared" si="63"/>
        <v>100911.05263157895</v>
      </c>
      <c r="S129" s="1">
        <f t="shared" si="63"/>
        <v>91300.47619047618</v>
      </c>
      <c r="T129" s="1">
        <f t="shared" si="63"/>
        <v>83361.30434782608</v>
      </c>
      <c r="U129" s="1">
        <f t="shared" si="63"/>
        <v>76692.4</v>
      </c>
      <c r="V129" s="1">
        <f t="shared" si="63"/>
        <v>71011.48148148147</v>
      </c>
      <c r="W129" s="1">
        <f t="shared" si="63"/>
        <v>66114.13793103448</v>
      </c>
      <c r="X129" s="1">
        <f t="shared" si="63"/>
        <v>61848.709677419356</v>
      </c>
      <c r="Y129" s="1">
        <f t="shared" si="63"/>
        <v>58100.30303030303</v>
      </c>
      <c r="Z129" s="1">
        <f t="shared" si="63"/>
        <v>54780.28571428572</v>
      </c>
      <c r="AA129" s="1">
        <f t="shared" si="63"/>
        <v>51819.18918918919</v>
      </c>
      <c r="AB129" s="1">
        <f t="shared" si="63"/>
        <v>49161.794871794875</v>
      </c>
      <c r="AC129" s="1">
        <f t="shared" si="63"/>
        <v>46763.65853658537</v>
      </c>
      <c r="AD129" s="1">
        <f t="shared" si="63"/>
        <v>44588.604651162794</v>
      </c>
      <c r="AE129" s="1">
        <f t="shared" si="63"/>
        <v>42606.88888888889</v>
      </c>
      <c r="AF129" s="1">
        <f t="shared" si="63"/>
        <v>40793.82978723404</v>
      </c>
      <c r="AG129" s="1">
        <f t="shared" si="63"/>
        <v>39128.77551020408</v>
      </c>
      <c r="AH129" s="1">
        <f t="shared" si="63"/>
        <v>37594.313725490196</v>
      </c>
    </row>
    <row r="130" spans="1:34" ht="12.75">
      <c r="A130" s="15" t="s">
        <v>1</v>
      </c>
      <c r="B130" s="38">
        <v>608910</v>
      </c>
      <c r="C130" s="34">
        <v>0</v>
      </c>
      <c r="D130" s="19">
        <f>B130+C130</f>
        <v>608910</v>
      </c>
      <c r="E130" s="16">
        <f>D130*E133/D133</f>
        <v>9.835538625136289</v>
      </c>
      <c r="F130" s="16">
        <f>ROUND(E130,0)</f>
        <v>10</v>
      </c>
      <c r="G130" s="16">
        <f>TRUNC(D130/N134,3)</f>
        <v>9.835</v>
      </c>
      <c r="H130" s="17">
        <f>ROUND(G130,0)</f>
        <v>10</v>
      </c>
      <c r="I130" s="17">
        <v>1</v>
      </c>
      <c r="J130" s="17">
        <f>IF(I130&gt;H130,I130-H130,0)</f>
        <v>0</v>
      </c>
      <c r="K130" s="18">
        <f>H130+J130</f>
        <v>10</v>
      </c>
      <c r="M130" s="1">
        <f aca="true" t="shared" si="64" ref="M130:AH130">ABS($D130/($F130-0.5+M$32))+$B133*(M$32+$F130-0.5&lt;0)</f>
        <v>3075095</v>
      </c>
      <c r="N130" s="1">
        <f t="shared" si="64"/>
        <v>1217820</v>
      </c>
      <c r="O130" s="1">
        <f t="shared" si="64"/>
        <v>405940</v>
      </c>
      <c r="P130" s="1">
        <f t="shared" si="64"/>
        <v>243564</v>
      </c>
      <c r="Q130" s="1">
        <f t="shared" si="64"/>
        <v>173974.2857142857</v>
      </c>
      <c r="R130" s="1">
        <f t="shared" si="64"/>
        <v>135313.33333333334</v>
      </c>
      <c r="S130" s="1">
        <f t="shared" si="64"/>
        <v>110710.90909090909</v>
      </c>
      <c r="T130" s="1">
        <f t="shared" si="64"/>
        <v>93678.46153846153</v>
      </c>
      <c r="U130" s="1">
        <f t="shared" si="64"/>
        <v>81188</v>
      </c>
      <c r="V130" s="1">
        <f t="shared" si="64"/>
        <v>71636.4705882353</v>
      </c>
      <c r="W130" s="1">
        <f t="shared" si="64"/>
        <v>64095.78947368421</v>
      </c>
      <c r="X130" s="1">
        <f t="shared" si="64"/>
        <v>57991.42857142857</v>
      </c>
      <c r="Y130" s="1">
        <f t="shared" si="64"/>
        <v>52948.69565217391</v>
      </c>
      <c r="Z130" s="1">
        <f t="shared" si="64"/>
        <v>48712.8</v>
      </c>
      <c r="AA130" s="1">
        <f t="shared" si="64"/>
        <v>45104.444444444445</v>
      </c>
      <c r="AB130" s="1">
        <f t="shared" si="64"/>
        <v>41993.793103448275</v>
      </c>
      <c r="AC130" s="1">
        <f t="shared" si="64"/>
        <v>39284.51612903226</v>
      </c>
      <c r="AD130" s="1">
        <f t="shared" si="64"/>
        <v>36903.63636363636</v>
      </c>
      <c r="AE130" s="1">
        <f t="shared" si="64"/>
        <v>34794.857142857145</v>
      </c>
      <c r="AF130" s="1">
        <f t="shared" si="64"/>
        <v>32914.05405405405</v>
      </c>
      <c r="AG130" s="1">
        <f t="shared" si="64"/>
        <v>31226.153846153848</v>
      </c>
      <c r="AH130" s="1">
        <f t="shared" si="64"/>
        <v>29702.926829268294</v>
      </c>
    </row>
    <row r="131" spans="1:34" ht="12.75">
      <c r="A131" s="15" t="s">
        <v>27</v>
      </c>
      <c r="B131" s="38">
        <v>169372</v>
      </c>
      <c r="C131" s="34">
        <v>0</v>
      </c>
      <c r="D131" s="19">
        <f>B131+C131</f>
        <v>169372</v>
      </c>
      <c r="E131" s="16">
        <f>D131*E133/D133</f>
        <v>2.735814567040422</v>
      </c>
      <c r="F131" s="16">
        <f>ROUND(E131,0)</f>
        <v>3</v>
      </c>
      <c r="G131" s="16">
        <f>TRUNC(D131/N134,3)</f>
        <v>2.735</v>
      </c>
      <c r="H131" s="17">
        <f>ROUND(G131,0)</f>
        <v>3</v>
      </c>
      <c r="I131" s="17">
        <v>0</v>
      </c>
      <c r="J131" s="17">
        <f>IF(I131&gt;H131,I131-H131,0)</f>
        <v>0</v>
      </c>
      <c r="K131" s="18">
        <f>H131+J131</f>
        <v>3</v>
      </c>
      <c r="M131" s="1">
        <f aca="true" t="shared" si="65" ref="M131:AH131">ABS($D131/($F131-0.5+M$32))+$B133*(M$32+$F131-0.5&lt;0)</f>
        <v>1879857.9333333333</v>
      </c>
      <c r="N131" s="1">
        <f t="shared" si="65"/>
        <v>1883332.2307692308</v>
      </c>
      <c r="O131" s="1">
        <f t="shared" si="65"/>
        <v>1888069.9090909092</v>
      </c>
      <c r="P131" s="1">
        <f t="shared" si="65"/>
        <v>1894913.2222222222</v>
      </c>
      <c r="Q131" s="1">
        <f t="shared" si="65"/>
        <v>1905667</v>
      </c>
      <c r="R131" s="1">
        <f t="shared" si="65"/>
        <v>1925023.8</v>
      </c>
      <c r="S131" s="1">
        <f t="shared" si="65"/>
        <v>1970189.6666666667</v>
      </c>
      <c r="T131" s="1">
        <f t="shared" si="65"/>
        <v>2196019</v>
      </c>
      <c r="U131" s="1">
        <f t="shared" si="65"/>
        <v>338744</v>
      </c>
      <c r="V131" s="1">
        <f t="shared" si="65"/>
        <v>112914.66666666667</v>
      </c>
      <c r="W131" s="1">
        <f t="shared" si="65"/>
        <v>67748.8</v>
      </c>
      <c r="X131" s="1">
        <f t="shared" si="65"/>
        <v>48392</v>
      </c>
      <c r="Y131" s="1">
        <f t="shared" si="65"/>
        <v>37638.22222222222</v>
      </c>
      <c r="Z131" s="1">
        <f t="shared" si="65"/>
        <v>30794.909090909092</v>
      </c>
      <c r="AA131" s="1">
        <f t="shared" si="65"/>
        <v>26057.23076923077</v>
      </c>
      <c r="AB131" s="1">
        <f t="shared" si="65"/>
        <v>22582.933333333334</v>
      </c>
      <c r="AC131" s="1">
        <f t="shared" si="65"/>
        <v>19926.117647058825</v>
      </c>
      <c r="AD131" s="1">
        <f t="shared" si="65"/>
        <v>17828.63157894737</v>
      </c>
      <c r="AE131" s="1">
        <f t="shared" si="65"/>
        <v>16130.666666666666</v>
      </c>
      <c r="AF131" s="1">
        <f t="shared" si="65"/>
        <v>14728</v>
      </c>
      <c r="AG131" s="1">
        <f t="shared" si="65"/>
        <v>13549.76</v>
      </c>
      <c r="AH131" s="1">
        <f t="shared" si="65"/>
        <v>12546.074074074075</v>
      </c>
    </row>
    <row r="132" spans="1:34" ht="12.75">
      <c r="A132" s="15" t="s">
        <v>29</v>
      </c>
      <c r="B132" s="38">
        <v>120338</v>
      </c>
      <c r="C132" s="34">
        <v>0</v>
      </c>
      <c r="D132" s="19">
        <f>B132+C132</f>
        <v>120338</v>
      </c>
      <c r="E132" s="16">
        <f>D132*E133/D133</f>
        <v>1.9437832308085772</v>
      </c>
      <c r="F132" s="16">
        <f>ROUND(E132,0)</f>
        <v>2</v>
      </c>
      <c r="G132" s="16">
        <f>TRUNC(D132/N134,3)</f>
        <v>1.943</v>
      </c>
      <c r="H132" s="17">
        <f>ROUND(G132,0)</f>
        <v>2</v>
      </c>
      <c r="I132" s="17">
        <v>0</v>
      </c>
      <c r="J132" s="17">
        <f>IF(I132&gt;H132,I132-H132,0)</f>
        <v>0</v>
      </c>
      <c r="K132" s="18">
        <f>H132+J132</f>
        <v>2</v>
      </c>
      <c r="M132" s="1">
        <f aca="true" t="shared" si="66" ref="M132:AH132">ABS($D132/($F132-0.5+M$32))+$B133*(M$32+$F132-0.5&lt;0)</f>
        <v>1871432.4117647058</v>
      </c>
      <c r="N132" s="1">
        <f t="shared" si="66"/>
        <v>1873320.0666666667</v>
      </c>
      <c r="O132" s="1">
        <f t="shared" si="66"/>
        <v>1875788.5384615385</v>
      </c>
      <c r="P132" s="1">
        <f t="shared" si="66"/>
        <v>1879154.6363636365</v>
      </c>
      <c r="Q132" s="1">
        <f t="shared" si="66"/>
        <v>1884016.7777777778</v>
      </c>
      <c r="R132" s="1">
        <f t="shared" si="66"/>
        <v>1891657.2857142857</v>
      </c>
      <c r="S132" s="1">
        <f t="shared" si="66"/>
        <v>1905410.2</v>
      </c>
      <c r="T132" s="1">
        <f t="shared" si="66"/>
        <v>1937500.3333333333</v>
      </c>
      <c r="U132" s="1">
        <f t="shared" si="66"/>
        <v>2097951</v>
      </c>
      <c r="V132" s="1">
        <f t="shared" si="66"/>
        <v>240676</v>
      </c>
      <c r="W132" s="1">
        <f t="shared" si="66"/>
        <v>80225.33333333333</v>
      </c>
      <c r="X132" s="1">
        <f t="shared" si="66"/>
        <v>48135.2</v>
      </c>
      <c r="Y132" s="1">
        <f t="shared" si="66"/>
        <v>34382.28571428572</v>
      </c>
      <c r="Z132" s="1">
        <f t="shared" si="66"/>
        <v>26741.777777777777</v>
      </c>
      <c r="AA132" s="1">
        <f t="shared" si="66"/>
        <v>21879.636363636364</v>
      </c>
      <c r="AB132" s="1">
        <f t="shared" si="66"/>
        <v>18513.53846153846</v>
      </c>
      <c r="AC132" s="1">
        <f t="shared" si="66"/>
        <v>16045.066666666668</v>
      </c>
      <c r="AD132" s="1">
        <f t="shared" si="66"/>
        <v>14157.411764705883</v>
      </c>
      <c r="AE132" s="1">
        <f t="shared" si="66"/>
        <v>12667.157894736842</v>
      </c>
      <c r="AF132" s="1">
        <f t="shared" si="66"/>
        <v>11460.761904761905</v>
      </c>
      <c r="AG132" s="1">
        <f t="shared" si="66"/>
        <v>10464.173913043478</v>
      </c>
      <c r="AH132" s="1">
        <f t="shared" si="66"/>
        <v>9627.04</v>
      </c>
    </row>
    <row r="133" spans="1:11" ht="12.75">
      <c r="A133" s="43" t="s">
        <v>3</v>
      </c>
      <c r="B133" s="46">
        <f>SUM(B129:B132)</f>
        <v>1857275</v>
      </c>
      <c r="C133" s="45">
        <f>SUM(C129:C132)</f>
        <v>0</v>
      </c>
      <c r="D133" s="46">
        <f>SUM(D129:D132)</f>
        <v>1857275</v>
      </c>
      <c r="E133" s="47">
        <f>H24</f>
        <v>30</v>
      </c>
      <c r="F133" s="47">
        <f>SUM(F129:F132)</f>
        <v>30</v>
      </c>
      <c r="G133" s="47"/>
      <c r="H133" s="43">
        <f>SUM(H129:H132)</f>
        <v>30</v>
      </c>
      <c r="I133" s="43">
        <f>SUM(I129:I132)</f>
        <v>15</v>
      </c>
      <c r="J133" s="43">
        <f>SUM(J129:J132)</f>
        <v>0</v>
      </c>
      <c r="K133" s="43">
        <f>SUM(K129:K132)</f>
        <v>30</v>
      </c>
    </row>
    <row r="134" spans="13:14" ht="12.75">
      <c r="M134" s="1">
        <f>SMALL(M129:AH132,4*11+F133-E133)+0.00001</f>
        <v>61848.70968741936</v>
      </c>
      <c r="N134" s="1">
        <f>IF(AND(M134&lt;=ROUND(D133/E133,0),M135&gt;=ROUND(D133/E133,0)),ROUND(D133/E133,0),IF(ROUND(D133/E133,0)&lt;M134,IF(ROUNDUP(M134,0)&lt;=ROUNDDOWN(M135,0),ROUNDUP(M134,0),IF(ROUNDUP(M134,1)&lt;=ROUNDDOWN(M135,1),ROUNDUP(M134,1),IF(ROUNDUP(M134,2)&lt;=ROUNDDOWN(M135,2),ROUNDUP(M134,2),IF(ROUNDUP(M134,3)&lt;=ROUNDDOWN(M135,3),ROUNDUP(M134,3),ROUNDUP(M134,4))))),IF(ROUNDUP(M134,0)&lt;=ROUNDDOWN(M135,0),ROUNDDOWN(M135,0),IF(ROUNDUP(M134,1)&lt;=ROUNDDOWN(M135,1),ROUNDDOWN(M135,1),IF(ROUNDUP(M134,2)&lt;=ROUNDDOWN(M135,2),ROUNDDOWN(M135,2),IF(ROUNDUP(M134,3)&lt;=ROUNDDOWN(M135,3),ROUNDDOWN(M135,3),ROUNDDOWN(M135,4)))))))</f>
        <v>61909</v>
      </c>
    </row>
    <row r="135" ht="12.75">
      <c r="M135" s="1">
        <f>SMALL(M129:AH132,4*11+1+F133-E133)-0.00001</f>
        <v>64095.78946368421</v>
      </c>
    </row>
    <row r="136" spans="1:34" ht="24" customHeight="1">
      <c r="A136" s="11" t="s">
        <v>13</v>
      </c>
      <c r="B136" s="11" t="s">
        <v>16</v>
      </c>
      <c r="C136" s="12" t="s">
        <v>14</v>
      </c>
      <c r="D136" s="11" t="s">
        <v>15</v>
      </c>
      <c r="E136" s="29" t="s">
        <v>30</v>
      </c>
      <c r="F136" s="29" t="s">
        <v>44</v>
      </c>
      <c r="G136" s="29" t="str">
        <f>"Divisor "&amp;N142</f>
        <v>Divisor 58253</v>
      </c>
      <c r="H136" s="14" t="s">
        <v>17</v>
      </c>
      <c r="I136" s="11" t="s">
        <v>18</v>
      </c>
      <c r="J136" s="11" t="s">
        <v>19</v>
      </c>
      <c r="K136" s="11" t="s">
        <v>26</v>
      </c>
      <c r="M136" s="1">
        <v>-10</v>
      </c>
      <c r="N136" s="1">
        <v>-9</v>
      </c>
      <c r="O136" s="1">
        <v>-8</v>
      </c>
      <c r="P136" s="1">
        <v>-7</v>
      </c>
      <c r="Q136" s="1">
        <v>-6</v>
      </c>
      <c r="R136" s="1">
        <v>-5</v>
      </c>
      <c r="S136" s="1">
        <v>-4</v>
      </c>
      <c r="T136" s="1">
        <v>-3</v>
      </c>
      <c r="U136" s="1">
        <v>-2</v>
      </c>
      <c r="V136" s="1">
        <v>-1</v>
      </c>
      <c r="W136" s="1">
        <v>0</v>
      </c>
      <c r="X136" s="1">
        <v>1</v>
      </c>
      <c r="Y136" s="1">
        <v>2</v>
      </c>
      <c r="Z136" s="1">
        <v>3</v>
      </c>
      <c r="AA136" s="1">
        <v>4</v>
      </c>
      <c r="AB136" s="1">
        <v>5</v>
      </c>
      <c r="AC136" s="1">
        <v>6</v>
      </c>
      <c r="AD136" s="1">
        <v>7</v>
      </c>
      <c r="AE136" s="1">
        <v>8</v>
      </c>
      <c r="AF136" s="1">
        <v>9</v>
      </c>
      <c r="AG136" s="1">
        <v>10</v>
      </c>
      <c r="AH136" s="1">
        <v>11</v>
      </c>
    </row>
    <row r="137" spans="1:34" ht="12.75">
      <c r="A137" s="15" t="s">
        <v>2</v>
      </c>
      <c r="B137" s="38">
        <v>3243569</v>
      </c>
      <c r="C137" s="34">
        <v>0</v>
      </c>
      <c r="D137" s="19">
        <f>B137+C137</f>
        <v>3243569</v>
      </c>
      <c r="E137" s="16">
        <f>D137*E141/D141</f>
        <v>55.68030472545377</v>
      </c>
      <c r="F137" s="16">
        <f>ROUND(E137,0)</f>
        <v>56</v>
      </c>
      <c r="G137" s="16">
        <f>TRUNC(D137/N142,3)</f>
        <v>55.68</v>
      </c>
      <c r="H137" s="17">
        <f>ROUND(G137,0)</f>
        <v>56</v>
      </c>
      <c r="I137" s="17">
        <v>45</v>
      </c>
      <c r="J137" s="17">
        <f>IF(I137&gt;H137,I137-H137,0)</f>
        <v>0</v>
      </c>
      <c r="K137" s="18">
        <f>H137+J137</f>
        <v>56</v>
      </c>
      <c r="M137" s="1">
        <f aca="true" t="shared" si="67" ref="M137:AH137">ABS($D137/($F137-0.5+M$32))+$B141*(M$32+$F137-0.5&lt;0)</f>
        <v>71287.23076923077</v>
      </c>
      <c r="N137" s="1">
        <f t="shared" si="67"/>
        <v>69754.17204301075</v>
      </c>
      <c r="O137" s="1">
        <f t="shared" si="67"/>
        <v>68285.66315789474</v>
      </c>
      <c r="P137" s="1">
        <f t="shared" si="67"/>
        <v>66877.71134020618</v>
      </c>
      <c r="Q137" s="1">
        <f t="shared" si="67"/>
        <v>65526.64646464647</v>
      </c>
      <c r="R137" s="1">
        <f t="shared" si="67"/>
        <v>64229.08910891089</v>
      </c>
      <c r="S137" s="1">
        <f t="shared" si="67"/>
        <v>62981.922330097084</v>
      </c>
      <c r="T137" s="1">
        <f t="shared" si="67"/>
        <v>61782.26666666667</v>
      </c>
      <c r="U137" s="1">
        <f t="shared" si="67"/>
        <v>60627.457943925234</v>
      </c>
      <c r="V137" s="1">
        <f t="shared" si="67"/>
        <v>59515.02752293578</v>
      </c>
      <c r="W137" s="1">
        <f t="shared" si="67"/>
        <v>58442.68468468468</v>
      </c>
      <c r="X137" s="1">
        <f t="shared" si="67"/>
        <v>57408.30088495575</v>
      </c>
      <c r="Y137" s="1">
        <f t="shared" si="67"/>
        <v>56409.89565217392</v>
      </c>
      <c r="Z137" s="1">
        <f t="shared" si="67"/>
        <v>55445.62393162393</v>
      </c>
      <c r="AA137" s="1">
        <f t="shared" si="67"/>
        <v>54513.76470588235</v>
      </c>
      <c r="AB137" s="1">
        <f t="shared" si="67"/>
        <v>53612.710743801654</v>
      </c>
      <c r="AC137" s="1">
        <f t="shared" si="67"/>
        <v>52740.9593495935</v>
      </c>
      <c r="AD137" s="1">
        <f t="shared" si="67"/>
        <v>51897.104</v>
      </c>
      <c r="AE137" s="1">
        <f t="shared" si="67"/>
        <v>51079.82677165354</v>
      </c>
      <c r="AF137" s="1">
        <f t="shared" si="67"/>
        <v>50287.891472868214</v>
      </c>
      <c r="AG137" s="1">
        <f t="shared" si="67"/>
        <v>49520.13740458015</v>
      </c>
      <c r="AH137" s="1">
        <f t="shared" si="67"/>
        <v>48775.47368421053</v>
      </c>
    </row>
    <row r="138" spans="1:34" ht="12.75">
      <c r="A138" s="15" t="s">
        <v>1</v>
      </c>
      <c r="B138" s="38">
        <v>1314009</v>
      </c>
      <c r="C138" s="34">
        <v>0</v>
      </c>
      <c r="D138" s="19">
        <f>B138+C138</f>
        <v>1314009</v>
      </c>
      <c r="E138" s="16">
        <f>D138*E141/D141</f>
        <v>22.55676433335896</v>
      </c>
      <c r="F138" s="16">
        <f>ROUND(E138,0)</f>
        <v>23</v>
      </c>
      <c r="G138" s="16">
        <f>TRUNC(D138/N142,3)</f>
        <v>22.556</v>
      </c>
      <c r="H138" s="17">
        <f>ROUND(G138,0)</f>
        <v>23</v>
      </c>
      <c r="I138" s="17">
        <v>0</v>
      </c>
      <c r="J138" s="17">
        <f>IF(I138&gt;H138,I138-H138,0)</f>
        <v>0</v>
      </c>
      <c r="K138" s="18">
        <f>H138+J138</f>
        <v>23</v>
      </c>
      <c r="M138" s="1">
        <f aca="true" t="shared" si="68" ref="M138:AH138">ABS($D138/($F138-0.5+M$32))+$B141*(M$32+$F138-0.5&lt;0)</f>
        <v>105120.72</v>
      </c>
      <c r="N138" s="1">
        <f t="shared" si="68"/>
        <v>97334</v>
      </c>
      <c r="O138" s="1">
        <f t="shared" si="68"/>
        <v>90621.31034482758</v>
      </c>
      <c r="P138" s="1">
        <f t="shared" si="68"/>
        <v>84774.7741935484</v>
      </c>
      <c r="Q138" s="1">
        <f t="shared" si="68"/>
        <v>79636.90909090909</v>
      </c>
      <c r="R138" s="1">
        <f t="shared" si="68"/>
        <v>75086.22857142857</v>
      </c>
      <c r="S138" s="1">
        <f t="shared" si="68"/>
        <v>71027.51351351352</v>
      </c>
      <c r="T138" s="1">
        <f t="shared" si="68"/>
        <v>67385.07692307692</v>
      </c>
      <c r="U138" s="1">
        <f t="shared" si="68"/>
        <v>64098</v>
      </c>
      <c r="V138" s="1">
        <f t="shared" si="68"/>
        <v>61116.6976744186</v>
      </c>
      <c r="W138" s="1">
        <f t="shared" si="68"/>
        <v>58400.4</v>
      </c>
      <c r="X138" s="1">
        <f t="shared" si="68"/>
        <v>55915.27659574468</v>
      </c>
      <c r="Y138" s="1">
        <f t="shared" si="68"/>
        <v>53633.02040816326</v>
      </c>
      <c r="Z138" s="1">
        <f t="shared" si="68"/>
        <v>51529.76470588235</v>
      </c>
      <c r="AA138" s="1">
        <f t="shared" si="68"/>
        <v>49585.24528301887</v>
      </c>
      <c r="AB138" s="1">
        <f t="shared" si="68"/>
        <v>47782.145454545454</v>
      </c>
      <c r="AC138" s="1">
        <f t="shared" si="68"/>
        <v>46105.57894736842</v>
      </c>
      <c r="AD138" s="1">
        <f t="shared" si="68"/>
        <v>44542.67796610169</v>
      </c>
      <c r="AE138" s="1">
        <f t="shared" si="68"/>
        <v>43082.262295081964</v>
      </c>
      <c r="AF138" s="1">
        <f t="shared" si="68"/>
        <v>41714.57142857143</v>
      </c>
      <c r="AG138" s="1">
        <f t="shared" si="68"/>
        <v>40431.04615384615</v>
      </c>
      <c r="AH138" s="1">
        <f t="shared" si="68"/>
        <v>39224.149253731346</v>
      </c>
    </row>
    <row r="139" spans="1:34" ht="12.75">
      <c r="A139" s="15" t="s">
        <v>27</v>
      </c>
      <c r="B139" s="38">
        <v>552818</v>
      </c>
      <c r="C139" s="34">
        <v>0</v>
      </c>
      <c r="D139" s="19">
        <f>B139+C139</f>
        <v>552818</v>
      </c>
      <c r="E139" s="16">
        <f>D139*E141/D141</f>
        <v>9.48987818594761</v>
      </c>
      <c r="F139" s="16">
        <f>ROUND(E139,0)</f>
        <v>9</v>
      </c>
      <c r="G139" s="16">
        <f>TRUNC(D139/N142,3)</f>
        <v>9.489</v>
      </c>
      <c r="H139" s="17">
        <f>ROUND(G139,0)</f>
        <v>9</v>
      </c>
      <c r="I139" s="17">
        <v>0</v>
      </c>
      <c r="J139" s="17">
        <f>IF(I139&gt;H139,I139-H139,0)</f>
        <v>0</v>
      </c>
      <c r="K139" s="18">
        <f>H139+J139</f>
        <v>9</v>
      </c>
      <c r="M139" s="1">
        <f aca="true" t="shared" si="69" ref="M139:AH139">ABS($D139/($F139-0.5+M$32))+$B141*(M$32+$F139-0.5&lt;0)</f>
        <v>5727861.333333333</v>
      </c>
      <c r="N139" s="1">
        <f t="shared" si="69"/>
        <v>6464952</v>
      </c>
      <c r="O139" s="1">
        <f t="shared" si="69"/>
        <v>1105636</v>
      </c>
      <c r="P139" s="1">
        <f t="shared" si="69"/>
        <v>368545.3333333333</v>
      </c>
      <c r="Q139" s="1">
        <f t="shared" si="69"/>
        <v>221127.2</v>
      </c>
      <c r="R139" s="1">
        <f t="shared" si="69"/>
        <v>157948</v>
      </c>
      <c r="S139" s="1">
        <f t="shared" si="69"/>
        <v>122848.44444444444</v>
      </c>
      <c r="T139" s="1">
        <f t="shared" si="69"/>
        <v>100512.36363636363</v>
      </c>
      <c r="U139" s="1">
        <f t="shared" si="69"/>
        <v>85048.92307692308</v>
      </c>
      <c r="V139" s="1">
        <f t="shared" si="69"/>
        <v>73709.06666666667</v>
      </c>
      <c r="W139" s="1">
        <f t="shared" si="69"/>
        <v>65037.41176470588</v>
      </c>
      <c r="X139" s="1">
        <f t="shared" si="69"/>
        <v>58191.36842105263</v>
      </c>
      <c r="Y139" s="1">
        <f t="shared" si="69"/>
        <v>52649.333333333336</v>
      </c>
      <c r="Z139" s="1">
        <f t="shared" si="69"/>
        <v>48071.13043478261</v>
      </c>
      <c r="AA139" s="1">
        <f t="shared" si="69"/>
        <v>44225.44</v>
      </c>
      <c r="AB139" s="1">
        <f t="shared" si="69"/>
        <v>40949.48148148148</v>
      </c>
      <c r="AC139" s="1">
        <f t="shared" si="69"/>
        <v>38125.379310344826</v>
      </c>
      <c r="AD139" s="1">
        <f t="shared" si="69"/>
        <v>35665.67741935484</v>
      </c>
      <c r="AE139" s="1">
        <f t="shared" si="69"/>
        <v>33504.121212121216</v>
      </c>
      <c r="AF139" s="1">
        <f t="shared" si="69"/>
        <v>31589.6</v>
      </c>
      <c r="AG139" s="1">
        <f t="shared" si="69"/>
        <v>29882.054054054053</v>
      </c>
      <c r="AH139" s="1">
        <f t="shared" si="69"/>
        <v>28349.641025641027</v>
      </c>
    </row>
    <row r="140" spans="1:34" ht="12.75">
      <c r="A140" s="15" t="s">
        <v>29</v>
      </c>
      <c r="B140" s="38">
        <v>248920</v>
      </c>
      <c r="C140" s="34">
        <v>0</v>
      </c>
      <c r="D140" s="19">
        <f>B140+C140</f>
        <v>248920</v>
      </c>
      <c r="E140" s="16">
        <f>D140*E141/D141</f>
        <v>4.273052755239661</v>
      </c>
      <c r="F140" s="16">
        <f>ROUND(E140,0)</f>
        <v>4</v>
      </c>
      <c r="G140" s="16">
        <f>TRUNC(D140/N142,3)</f>
        <v>4.273</v>
      </c>
      <c r="H140" s="17">
        <f>ROUND(G140,0)</f>
        <v>4</v>
      </c>
      <c r="I140" s="17">
        <v>0</v>
      </c>
      <c r="J140" s="17">
        <f>IF(I140&gt;H140,I140-H140,0)</f>
        <v>0</v>
      </c>
      <c r="K140" s="18">
        <f>H140+J140</f>
        <v>4</v>
      </c>
      <c r="M140" s="1">
        <f aca="true" t="shared" si="70" ref="M140:AH140">ABS($D140/($F140-0.5+M$32))+$B141*(M$32+$F140-0.5&lt;0)</f>
        <v>5397611.384615385</v>
      </c>
      <c r="N140" s="1">
        <f t="shared" si="70"/>
        <v>5404574.181818182</v>
      </c>
      <c r="O140" s="1">
        <f t="shared" si="70"/>
        <v>5414631.555555556</v>
      </c>
      <c r="P140" s="1">
        <f t="shared" si="70"/>
        <v>5430436</v>
      </c>
      <c r="Q140" s="1">
        <f t="shared" si="70"/>
        <v>5458884</v>
      </c>
      <c r="R140" s="1">
        <f t="shared" si="70"/>
        <v>5525262.666666667</v>
      </c>
      <c r="S140" s="1">
        <f t="shared" si="70"/>
        <v>5857156</v>
      </c>
      <c r="T140" s="1">
        <f t="shared" si="70"/>
        <v>497840</v>
      </c>
      <c r="U140" s="1">
        <f t="shared" si="70"/>
        <v>165946.66666666666</v>
      </c>
      <c r="V140" s="1">
        <f t="shared" si="70"/>
        <v>99568</v>
      </c>
      <c r="W140" s="1">
        <f t="shared" si="70"/>
        <v>71120</v>
      </c>
      <c r="X140" s="1">
        <f t="shared" si="70"/>
        <v>55315.555555555555</v>
      </c>
      <c r="Y140" s="1">
        <f t="shared" si="70"/>
        <v>45258.181818181816</v>
      </c>
      <c r="Z140" s="1">
        <f t="shared" si="70"/>
        <v>38295.38461538462</v>
      </c>
      <c r="AA140" s="1">
        <f t="shared" si="70"/>
        <v>33189.333333333336</v>
      </c>
      <c r="AB140" s="1">
        <f t="shared" si="70"/>
        <v>29284.70588235294</v>
      </c>
      <c r="AC140" s="1">
        <f t="shared" si="70"/>
        <v>26202.105263157893</v>
      </c>
      <c r="AD140" s="1">
        <f t="shared" si="70"/>
        <v>23706.666666666668</v>
      </c>
      <c r="AE140" s="1">
        <f t="shared" si="70"/>
        <v>21645.217391304348</v>
      </c>
      <c r="AF140" s="1">
        <f t="shared" si="70"/>
        <v>19913.6</v>
      </c>
      <c r="AG140" s="1">
        <f t="shared" si="70"/>
        <v>18438.51851851852</v>
      </c>
      <c r="AH140" s="1">
        <f t="shared" si="70"/>
        <v>17166.896551724138</v>
      </c>
    </row>
    <row r="141" spans="1:11" ht="12.75">
      <c r="A141" s="43" t="s">
        <v>3</v>
      </c>
      <c r="B141" s="46">
        <f>SUM(B137:B140)</f>
        <v>5359316</v>
      </c>
      <c r="C141" s="45">
        <f>SUM(C137:C140)</f>
        <v>0</v>
      </c>
      <c r="D141" s="46">
        <f>SUM(D137:D140)</f>
        <v>5359316</v>
      </c>
      <c r="E141" s="47">
        <f>H25</f>
        <v>92</v>
      </c>
      <c r="F141" s="47">
        <f>SUM(F137:F140)</f>
        <v>92</v>
      </c>
      <c r="G141" s="47"/>
      <c r="H141" s="43">
        <f>SUM(H137:H140)</f>
        <v>92</v>
      </c>
      <c r="I141" s="43">
        <f>SUM(I137:I140)</f>
        <v>45</v>
      </c>
      <c r="J141" s="43">
        <f>SUM(J137:J140)</f>
        <v>0</v>
      </c>
      <c r="K141" s="43">
        <f>SUM(K137:K140)</f>
        <v>92</v>
      </c>
    </row>
    <row r="142" spans="13:14" ht="12.75">
      <c r="M142" s="1">
        <f>SMALL(M137:AH140,4*11+F141-E141)+0.00001</f>
        <v>58191.36843105264</v>
      </c>
      <c r="N142" s="1">
        <f>IF(AND(M142&lt;=ROUND(D141/E141,0),M143&gt;=ROUND(D141/E141,0)),ROUND(D141/E141,0),IF(ROUND(D141/E141,0)&lt;M142,IF(ROUNDUP(M142,0)&lt;=ROUNDDOWN(M143,0),ROUNDUP(M142,0),IF(ROUNDUP(M142,1)&lt;=ROUNDDOWN(M143,1),ROUNDUP(M142,1),IF(ROUNDUP(M142,2)&lt;=ROUNDDOWN(M143,2),ROUNDUP(M142,2),IF(ROUNDUP(M142,3)&lt;=ROUNDDOWN(M143,3),ROUNDUP(M142,3),ROUNDUP(M142,4))))),IF(ROUNDUP(M142,0)&lt;=ROUNDDOWN(M143,0),ROUNDDOWN(M143,0),IF(ROUNDUP(M142,1)&lt;=ROUNDDOWN(M143,1),ROUNDDOWN(M143,1),IF(ROUNDUP(M142,2)&lt;=ROUNDDOWN(M143,2),ROUNDDOWN(M143,2),IF(ROUNDUP(M142,3)&lt;=ROUNDDOWN(M143,3),ROUNDDOWN(M143,3),ROUNDDOWN(M143,4)))))))</f>
        <v>58253</v>
      </c>
    </row>
    <row r="143" ht="12.75">
      <c r="M143" s="1">
        <f>SMALL(M137:AH140,4*11+1+F141-E141)-0.00001</f>
        <v>58400.39999</v>
      </c>
    </row>
    <row r="144" spans="1:34" ht="24" customHeight="1">
      <c r="A144" s="11" t="s">
        <v>37</v>
      </c>
      <c r="B144" s="11" t="s">
        <v>16</v>
      </c>
      <c r="C144" s="12" t="s">
        <v>14</v>
      </c>
      <c r="D144" s="11" t="s">
        <v>15</v>
      </c>
      <c r="E144" s="29" t="s">
        <v>30</v>
      </c>
      <c r="F144" s="29" t="s">
        <v>44</v>
      </c>
      <c r="G144" s="29" t="str">
        <f>"Divisor "&amp;N150</f>
        <v>Divisor 60626</v>
      </c>
      <c r="H144" s="14" t="s">
        <v>17</v>
      </c>
      <c r="I144" s="11" t="s">
        <v>18</v>
      </c>
      <c r="J144" s="11" t="s">
        <v>19</v>
      </c>
      <c r="K144" s="11" t="s">
        <v>26</v>
      </c>
      <c r="M144" s="1">
        <v>-10</v>
      </c>
      <c r="N144" s="1">
        <v>-9</v>
      </c>
      <c r="O144" s="1">
        <v>-8</v>
      </c>
      <c r="P144" s="1">
        <v>-7</v>
      </c>
      <c r="Q144" s="1">
        <v>-6</v>
      </c>
      <c r="R144" s="1">
        <v>-5</v>
      </c>
      <c r="S144" s="1">
        <v>-4</v>
      </c>
      <c r="T144" s="1">
        <v>-3</v>
      </c>
      <c r="U144" s="1">
        <v>-2</v>
      </c>
      <c r="V144" s="1">
        <v>-1</v>
      </c>
      <c r="W144" s="1">
        <v>0</v>
      </c>
      <c r="X144" s="1">
        <v>1</v>
      </c>
      <c r="Y144" s="1">
        <v>2</v>
      </c>
      <c r="Z144" s="1">
        <v>3</v>
      </c>
      <c r="AA144" s="1">
        <v>4</v>
      </c>
      <c r="AB144" s="1">
        <v>5</v>
      </c>
      <c r="AC144" s="1">
        <v>6</v>
      </c>
      <c r="AD144" s="1">
        <v>7</v>
      </c>
      <c r="AE144" s="1">
        <v>8</v>
      </c>
      <c r="AF144" s="1">
        <v>9</v>
      </c>
      <c r="AG144" s="1">
        <v>10</v>
      </c>
      <c r="AH144" s="1">
        <v>11</v>
      </c>
    </row>
    <row r="145" spans="1:34" ht="12.75">
      <c r="A145" s="15" t="s">
        <v>0</v>
      </c>
      <c r="B145" s="38">
        <v>2576606</v>
      </c>
      <c r="C145" s="34">
        <v>0</v>
      </c>
      <c r="D145" s="19">
        <f>B145+C145</f>
        <v>2576606</v>
      </c>
      <c r="E145" s="16">
        <f>D145*E149/D149</f>
        <v>42.26880102228036</v>
      </c>
      <c r="F145" s="16">
        <f>ROUND(E145,0)</f>
        <v>42</v>
      </c>
      <c r="G145" s="16">
        <f>TRUNC(D145/N150,3)</f>
        <v>42.5</v>
      </c>
      <c r="H145" s="17">
        <f>ROUND(G145,0)</f>
        <v>43</v>
      </c>
      <c r="I145" s="17">
        <v>38</v>
      </c>
      <c r="J145" s="17">
        <f>IF(I145&gt;H145,I145-H145,0)</f>
        <v>0</v>
      </c>
      <c r="K145" s="18">
        <f>H145+J145</f>
        <v>43</v>
      </c>
      <c r="M145" s="1">
        <f aca="true" t="shared" si="71" ref="M145:AH145">ABS($D145/($F145-0.5+M$32))+$B149*(M$32+$F145-0.5&lt;0)</f>
        <v>81797.01587301587</v>
      </c>
      <c r="N145" s="1">
        <f t="shared" si="71"/>
        <v>79280.18461538461</v>
      </c>
      <c r="O145" s="1">
        <f t="shared" si="71"/>
        <v>76913.6119402985</v>
      </c>
      <c r="P145" s="1">
        <f t="shared" si="71"/>
        <v>74684.23188405797</v>
      </c>
      <c r="Q145" s="1">
        <f t="shared" si="71"/>
        <v>72580.45070422535</v>
      </c>
      <c r="R145" s="1">
        <f t="shared" si="71"/>
        <v>70591.94520547945</v>
      </c>
      <c r="S145" s="1">
        <f t="shared" si="71"/>
        <v>68709.49333333333</v>
      </c>
      <c r="T145" s="1">
        <f t="shared" si="71"/>
        <v>66924.83116883117</v>
      </c>
      <c r="U145" s="1">
        <f t="shared" si="71"/>
        <v>65230.53164556962</v>
      </c>
      <c r="V145" s="1">
        <f t="shared" si="71"/>
        <v>63619.9012345679</v>
      </c>
      <c r="W145" s="1">
        <f t="shared" si="71"/>
        <v>62086.89156626506</v>
      </c>
      <c r="X145" s="1">
        <f t="shared" si="71"/>
        <v>60626.02352941177</v>
      </c>
      <c r="Y145" s="1">
        <f t="shared" si="71"/>
        <v>59232.32183908046</v>
      </c>
      <c r="Z145" s="1">
        <f t="shared" si="71"/>
        <v>57901.25842696629</v>
      </c>
      <c r="AA145" s="1">
        <f t="shared" si="71"/>
        <v>56628.703296703294</v>
      </c>
      <c r="AB145" s="1">
        <f t="shared" si="71"/>
        <v>55410.88172043011</v>
      </c>
      <c r="AC145" s="1">
        <f t="shared" si="71"/>
        <v>54244.336842105266</v>
      </c>
      <c r="AD145" s="1">
        <f t="shared" si="71"/>
        <v>53125.8969072165</v>
      </c>
      <c r="AE145" s="1">
        <f t="shared" si="71"/>
        <v>52052.64646464647</v>
      </c>
      <c r="AF145" s="1">
        <f t="shared" si="71"/>
        <v>51021.90099009901</v>
      </c>
      <c r="AG145" s="1">
        <f t="shared" si="71"/>
        <v>50031.18446601942</v>
      </c>
      <c r="AH145" s="1">
        <f t="shared" si="71"/>
        <v>49078.20952380952</v>
      </c>
    </row>
    <row r="146" spans="1:34" ht="12.75">
      <c r="A146" s="15" t="s">
        <v>1</v>
      </c>
      <c r="B146" s="38">
        <v>1160424</v>
      </c>
      <c r="C146" s="34">
        <v>0</v>
      </c>
      <c r="D146" s="19">
        <f>B146+C146</f>
        <v>1160424</v>
      </c>
      <c r="E146" s="16">
        <f>D146*E149/D149</f>
        <v>19.036566381308848</v>
      </c>
      <c r="F146" s="16">
        <f>ROUND(E146,0)</f>
        <v>19</v>
      </c>
      <c r="G146" s="16">
        <f>TRUNC(D146/N150,3)</f>
        <v>19.14</v>
      </c>
      <c r="H146" s="17">
        <f>ROUND(G146,0)</f>
        <v>19</v>
      </c>
      <c r="I146" s="17">
        <v>0</v>
      </c>
      <c r="J146" s="17">
        <f>IF(I146&gt;H146,I146-H146,0)</f>
        <v>0</v>
      </c>
      <c r="K146" s="18">
        <f>H146+J146</f>
        <v>19</v>
      </c>
      <c r="M146" s="1">
        <f aca="true" t="shared" si="72" ref="M146:AH146">ABS($D146/($F146-0.5+M$32))+$B149*(M$32+$F146-0.5&lt;0)</f>
        <v>136520.4705882353</v>
      </c>
      <c r="N146" s="1">
        <f t="shared" si="72"/>
        <v>122149.8947368421</v>
      </c>
      <c r="O146" s="1">
        <f t="shared" si="72"/>
        <v>110516.57142857143</v>
      </c>
      <c r="P146" s="1">
        <f t="shared" si="72"/>
        <v>100906.43478260869</v>
      </c>
      <c r="Q146" s="1">
        <f t="shared" si="72"/>
        <v>92833.92</v>
      </c>
      <c r="R146" s="1">
        <f t="shared" si="72"/>
        <v>85957.33333333333</v>
      </c>
      <c r="S146" s="1">
        <f t="shared" si="72"/>
        <v>80029.24137931035</v>
      </c>
      <c r="T146" s="1">
        <f t="shared" si="72"/>
        <v>74866.06451612903</v>
      </c>
      <c r="U146" s="1">
        <f t="shared" si="72"/>
        <v>70328.72727272728</v>
      </c>
      <c r="V146" s="1">
        <f t="shared" si="72"/>
        <v>66309.94285714286</v>
      </c>
      <c r="W146" s="1">
        <f t="shared" si="72"/>
        <v>62725.62162162162</v>
      </c>
      <c r="X146" s="1">
        <f t="shared" si="72"/>
        <v>59508.92307692308</v>
      </c>
      <c r="Y146" s="1">
        <f t="shared" si="72"/>
        <v>56606.04878048781</v>
      </c>
      <c r="Z146" s="1">
        <f t="shared" si="72"/>
        <v>53973.20930232558</v>
      </c>
      <c r="AA146" s="1">
        <f t="shared" si="72"/>
        <v>51574.4</v>
      </c>
      <c r="AB146" s="1">
        <f t="shared" si="72"/>
        <v>49379.744680851065</v>
      </c>
      <c r="AC146" s="1">
        <f t="shared" si="72"/>
        <v>47364.244897959186</v>
      </c>
      <c r="AD146" s="1">
        <f t="shared" si="72"/>
        <v>45506.82352941176</v>
      </c>
      <c r="AE146" s="1">
        <f t="shared" si="72"/>
        <v>43789.58490566038</v>
      </c>
      <c r="AF146" s="1">
        <f t="shared" si="72"/>
        <v>42197.236363636366</v>
      </c>
      <c r="AG146" s="1">
        <f t="shared" si="72"/>
        <v>40716.63157894737</v>
      </c>
      <c r="AH146" s="1">
        <f t="shared" si="72"/>
        <v>39336.40677966102</v>
      </c>
    </row>
    <row r="147" spans="1:34" ht="12.75">
      <c r="A147" s="15" t="s">
        <v>27</v>
      </c>
      <c r="B147" s="38">
        <v>623294</v>
      </c>
      <c r="C147" s="34">
        <v>0</v>
      </c>
      <c r="D147" s="19">
        <f>B147+C147</f>
        <v>623294</v>
      </c>
      <c r="E147" s="16">
        <f>D147*E149/D149</f>
        <v>10.225036371250091</v>
      </c>
      <c r="F147" s="16">
        <f>ROUND(E147,0)</f>
        <v>10</v>
      </c>
      <c r="G147" s="16">
        <f>TRUNC(D147/N150,3)</f>
        <v>10.28</v>
      </c>
      <c r="H147" s="17">
        <f>ROUND(G147,0)</f>
        <v>10</v>
      </c>
      <c r="I147" s="17">
        <v>0</v>
      </c>
      <c r="J147" s="17">
        <f>IF(I147&gt;H147,I147-H147,0)</f>
        <v>0</v>
      </c>
      <c r="K147" s="18">
        <f>H147+J147</f>
        <v>10</v>
      </c>
      <c r="M147" s="1">
        <f aca="true" t="shared" si="73" ref="M147:AH147">ABS($D147/($F147-0.5+M$32))+$B149*(M$32+$F147-0.5&lt;0)</f>
        <v>5879368</v>
      </c>
      <c r="N147" s="1">
        <f t="shared" si="73"/>
        <v>1246588</v>
      </c>
      <c r="O147" s="1">
        <f t="shared" si="73"/>
        <v>415529.3333333333</v>
      </c>
      <c r="P147" s="1">
        <f t="shared" si="73"/>
        <v>249317.6</v>
      </c>
      <c r="Q147" s="1">
        <f t="shared" si="73"/>
        <v>178084</v>
      </c>
      <c r="R147" s="1">
        <f t="shared" si="73"/>
        <v>138509.77777777778</v>
      </c>
      <c r="S147" s="1">
        <f t="shared" si="73"/>
        <v>113326.18181818182</v>
      </c>
      <c r="T147" s="1">
        <f t="shared" si="73"/>
        <v>95891.38461538461</v>
      </c>
      <c r="U147" s="1">
        <f t="shared" si="73"/>
        <v>83105.86666666667</v>
      </c>
      <c r="V147" s="1">
        <f t="shared" si="73"/>
        <v>73328.70588235294</v>
      </c>
      <c r="W147" s="1">
        <f t="shared" si="73"/>
        <v>65609.8947368421</v>
      </c>
      <c r="X147" s="1">
        <f t="shared" si="73"/>
        <v>59361.333333333336</v>
      </c>
      <c r="Y147" s="1">
        <f t="shared" si="73"/>
        <v>54199.47826086957</v>
      </c>
      <c r="Z147" s="1">
        <f t="shared" si="73"/>
        <v>49863.52</v>
      </c>
      <c r="AA147" s="1">
        <f t="shared" si="73"/>
        <v>46169.92592592593</v>
      </c>
      <c r="AB147" s="1">
        <f t="shared" si="73"/>
        <v>42985.793103448275</v>
      </c>
      <c r="AC147" s="1">
        <f t="shared" si="73"/>
        <v>40212.51612903226</v>
      </c>
      <c r="AD147" s="1">
        <f t="shared" si="73"/>
        <v>37775.393939393936</v>
      </c>
      <c r="AE147" s="1">
        <f t="shared" si="73"/>
        <v>35616.8</v>
      </c>
      <c r="AF147" s="1">
        <f t="shared" si="73"/>
        <v>33691.56756756757</v>
      </c>
      <c r="AG147" s="1">
        <f t="shared" si="73"/>
        <v>31963.79487179487</v>
      </c>
      <c r="AH147" s="1">
        <f t="shared" si="73"/>
        <v>30404.585365853658</v>
      </c>
    </row>
    <row r="148" spans="1:34" ht="12.75">
      <c r="A148" s="15" t="s">
        <v>29</v>
      </c>
      <c r="B148" s="38">
        <v>272456</v>
      </c>
      <c r="C148" s="34">
        <v>0</v>
      </c>
      <c r="D148" s="19">
        <f>B148+C148</f>
        <v>272456</v>
      </c>
      <c r="E148" s="16">
        <f>D148*E149/D149</f>
        <v>4.469596225160703</v>
      </c>
      <c r="F148" s="16">
        <f>ROUND(E148,0)</f>
        <v>4</v>
      </c>
      <c r="G148" s="16">
        <f>TRUNC(D148/N150,3)</f>
        <v>4.494</v>
      </c>
      <c r="H148" s="17">
        <f>ROUND(G148,0)</f>
        <v>4</v>
      </c>
      <c r="I148" s="17">
        <v>0</v>
      </c>
      <c r="J148" s="17">
        <f>IF(I148&gt;H148,I148-H148,0)</f>
        <v>0</v>
      </c>
      <c r="K148" s="18">
        <f>H148+J148</f>
        <v>4</v>
      </c>
      <c r="M148" s="1">
        <f aca="true" t="shared" si="74" ref="M148:AH148">ABS($D148/($F148-0.5+M$32))+$B149*(M$32+$F148-0.5&lt;0)</f>
        <v>4674696.307692308</v>
      </c>
      <c r="N148" s="1">
        <f t="shared" si="74"/>
        <v>4682317.454545454</v>
      </c>
      <c r="O148" s="1">
        <f t="shared" si="74"/>
        <v>4693325.777777778</v>
      </c>
      <c r="P148" s="1">
        <f t="shared" si="74"/>
        <v>4710624.571428572</v>
      </c>
      <c r="Q148" s="1">
        <f t="shared" si="74"/>
        <v>4741762.4</v>
      </c>
      <c r="R148" s="1">
        <f t="shared" si="74"/>
        <v>4814417.333333333</v>
      </c>
      <c r="S148" s="1">
        <f t="shared" si="74"/>
        <v>5177692</v>
      </c>
      <c r="T148" s="1">
        <f t="shared" si="74"/>
        <v>544912</v>
      </c>
      <c r="U148" s="1">
        <f t="shared" si="74"/>
        <v>181637.33333333334</v>
      </c>
      <c r="V148" s="1">
        <f t="shared" si="74"/>
        <v>108982.4</v>
      </c>
      <c r="W148" s="1">
        <f t="shared" si="74"/>
        <v>77844.57142857143</v>
      </c>
      <c r="X148" s="1">
        <f t="shared" si="74"/>
        <v>60545.77777777778</v>
      </c>
      <c r="Y148" s="1">
        <f t="shared" si="74"/>
        <v>49537.454545454544</v>
      </c>
      <c r="Z148" s="1">
        <f t="shared" si="74"/>
        <v>41916.307692307695</v>
      </c>
      <c r="AA148" s="1">
        <f t="shared" si="74"/>
        <v>36327.46666666667</v>
      </c>
      <c r="AB148" s="1">
        <f t="shared" si="74"/>
        <v>32053.647058823528</v>
      </c>
      <c r="AC148" s="1">
        <f t="shared" si="74"/>
        <v>28679.57894736842</v>
      </c>
      <c r="AD148" s="1">
        <f t="shared" si="74"/>
        <v>25948.190476190477</v>
      </c>
      <c r="AE148" s="1">
        <f t="shared" si="74"/>
        <v>23691.82608695652</v>
      </c>
      <c r="AF148" s="1">
        <f t="shared" si="74"/>
        <v>21796.48</v>
      </c>
      <c r="AG148" s="1">
        <f t="shared" si="74"/>
        <v>20181.925925925927</v>
      </c>
      <c r="AH148" s="1">
        <f t="shared" si="74"/>
        <v>18790.068965517243</v>
      </c>
    </row>
    <row r="149" spans="1:11" ht="12.75">
      <c r="A149" s="43" t="s">
        <v>3</v>
      </c>
      <c r="B149" s="46">
        <f>SUM(B145:B148)</f>
        <v>4632780</v>
      </c>
      <c r="C149" s="45">
        <f>SUM(C145:C148)</f>
        <v>0</v>
      </c>
      <c r="D149" s="46">
        <f>SUM(D145:D148)</f>
        <v>4632780</v>
      </c>
      <c r="E149" s="47">
        <f>H26</f>
        <v>76</v>
      </c>
      <c r="F149" s="47">
        <f>SUM(F145:F148)</f>
        <v>75</v>
      </c>
      <c r="G149" s="47"/>
      <c r="H149" s="43">
        <f>SUM(H145:H148)</f>
        <v>76</v>
      </c>
      <c r="I149" s="43">
        <f>SUM(I145:I148)</f>
        <v>38</v>
      </c>
      <c r="J149" s="43">
        <f>SUM(J145:J148)</f>
        <v>0</v>
      </c>
      <c r="K149" s="43">
        <f>SUM(K145:K148)</f>
        <v>76</v>
      </c>
    </row>
    <row r="150" spans="13:14" ht="12.75">
      <c r="M150" s="1">
        <f>SMALL(M145:AH148,4*11+F149-E149)+0.00001</f>
        <v>60545.777787777784</v>
      </c>
      <c r="N150" s="1">
        <f>IF(AND(M150&lt;=ROUND(D149/E149,0),M151&gt;=ROUND(D149/E149,0)),ROUND(D149/E149,0),IF(ROUND(D149/E149,0)&lt;M150,IF(ROUNDUP(M150,0)&lt;=ROUNDDOWN(M151,0),ROUNDUP(M150,0),IF(ROUNDUP(M150,1)&lt;=ROUNDDOWN(M151,1),ROUNDUP(M150,1),IF(ROUNDUP(M150,2)&lt;=ROUNDDOWN(M151,2),ROUNDUP(M150,2),IF(ROUNDUP(M150,3)&lt;=ROUNDDOWN(M151,3),ROUNDUP(M150,3),ROUNDUP(M150,4))))),IF(ROUNDUP(M150,0)&lt;=ROUNDDOWN(M151,0),ROUNDDOWN(M151,0),IF(ROUNDUP(M150,1)&lt;=ROUNDDOWN(M151,1),ROUNDDOWN(M151,1),IF(ROUNDUP(M150,2)&lt;=ROUNDDOWN(M151,2),ROUNDDOWN(M151,2),IF(ROUNDUP(M150,3)&lt;=ROUNDDOWN(M151,3),ROUNDDOWN(M151,3),ROUNDDOWN(M151,4)))))))</f>
        <v>60626</v>
      </c>
    </row>
    <row r="151" ht="12.75">
      <c r="M151" s="1">
        <f>SMALL(M145:AH148,4*11+1+F149-E149)-0.00001</f>
        <v>60626.02351941176</v>
      </c>
    </row>
    <row r="152" spans="1:34" ht="24" customHeight="1">
      <c r="A152" s="11" t="s">
        <v>8</v>
      </c>
      <c r="B152" s="11" t="s">
        <v>16</v>
      </c>
      <c r="C152" s="12" t="s">
        <v>14</v>
      </c>
      <c r="D152" s="11" t="s">
        <v>15</v>
      </c>
      <c r="E152" s="29" t="s">
        <v>30</v>
      </c>
      <c r="F152" s="13" t="s">
        <v>28</v>
      </c>
      <c r="G152" s="29" t="str">
        <f>"Divisor "&amp;N158</f>
        <v>Divisor 67858</v>
      </c>
      <c r="H152" s="14" t="s">
        <v>17</v>
      </c>
      <c r="I152" s="11" t="s">
        <v>18</v>
      </c>
      <c r="J152" s="11" t="s">
        <v>19</v>
      </c>
      <c r="K152" s="11" t="s">
        <v>26</v>
      </c>
      <c r="M152" s="1">
        <v>-10</v>
      </c>
      <c r="N152" s="1">
        <v>-9</v>
      </c>
      <c r="O152" s="1">
        <v>-8</v>
      </c>
      <c r="P152" s="1">
        <v>-7</v>
      </c>
      <c r="Q152" s="1">
        <v>-6</v>
      </c>
      <c r="R152" s="1">
        <v>-5</v>
      </c>
      <c r="S152" s="1">
        <v>-4</v>
      </c>
      <c r="T152" s="1">
        <v>-3</v>
      </c>
      <c r="U152" s="1">
        <v>-2</v>
      </c>
      <c r="V152" s="1">
        <v>-1</v>
      </c>
      <c r="W152" s="1">
        <v>0</v>
      </c>
      <c r="X152" s="1">
        <v>1</v>
      </c>
      <c r="Y152" s="1">
        <v>2</v>
      </c>
      <c r="Z152" s="1">
        <v>3</v>
      </c>
      <c r="AA152" s="1">
        <v>4</v>
      </c>
      <c r="AB152" s="1">
        <v>5</v>
      </c>
      <c r="AC152" s="1">
        <v>6</v>
      </c>
      <c r="AD152" s="1">
        <v>7</v>
      </c>
      <c r="AE152" s="1">
        <v>8</v>
      </c>
      <c r="AF152" s="1">
        <v>9</v>
      </c>
      <c r="AG152" s="1">
        <v>10</v>
      </c>
      <c r="AH152" s="1">
        <v>11</v>
      </c>
    </row>
    <row r="153" spans="1:34" ht="12.75">
      <c r="A153" s="15" t="s">
        <v>0</v>
      </c>
      <c r="B153" s="38">
        <v>212368</v>
      </c>
      <c r="C153" s="34">
        <v>0</v>
      </c>
      <c r="D153" s="19">
        <f>B153+C153</f>
        <v>212368</v>
      </c>
      <c r="E153" s="16">
        <f>D153*E157/D157</f>
        <v>3.129613918227885</v>
      </c>
      <c r="F153" s="16">
        <f>ROUND(E153,0)</f>
        <v>3</v>
      </c>
      <c r="G153" s="16">
        <f>TRUNC(D153/N158,3)</f>
        <v>3.129</v>
      </c>
      <c r="H153" s="17">
        <f>ROUND(G153,0)</f>
        <v>3</v>
      </c>
      <c r="I153" s="17">
        <v>4</v>
      </c>
      <c r="J153" s="17">
        <f>IF(I153&gt;H153,I153-H153,0)</f>
        <v>1</v>
      </c>
      <c r="K153" s="18">
        <f>H153+J153</f>
        <v>4</v>
      </c>
      <c r="M153" s="1">
        <f aca="true" t="shared" si="75" ref="M153:AH153">ABS($D153/($F153-0.5+M$32))+$B157*(M$32+$F153-0.5&lt;0)</f>
        <v>503318.73333333334</v>
      </c>
      <c r="N153" s="1">
        <f t="shared" si="75"/>
        <v>507675</v>
      </c>
      <c r="O153" s="1">
        <f t="shared" si="75"/>
        <v>513615.36363636365</v>
      </c>
      <c r="P153" s="1">
        <f t="shared" si="75"/>
        <v>522195.8888888889</v>
      </c>
      <c r="Q153" s="1">
        <f t="shared" si="75"/>
        <v>535679.5714285715</v>
      </c>
      <c r="R153" s="1">
        <f t="shared" si="75"/>
        <v>559950.2</v>
      </c>
      <c r="S153" s="1">
        <f t="shared" si="75"/>
        <v>616581.6666666666</v>
      </c>
      <c r="T153" s="1">
        <f t="shared" si="75"/>
        <v>899739</v>
      </c>
      <c r="U153" s="1">
        <f t="shared" si="75"/>
        <v>424736</v>
      </c>
      <c r="V153" s="1">
        <f t="shared" si="75"/>
        <v>141578.66666666666</v>
      </c>
      <c r="W153" s="1">
        <f t="shared" si="75"/>
        <v>84947.2</v>
      </c>
      <c r="X153" s="1">
        <f t="shared" si="75"/>
        <v>60676.57142857143</v>
      </c>
      <c r="Y153" s="1">
        <f t="shared" si="75"/>
        <v>47192.88888888889</v>
      </c>
      <c r="Z153" s="1">
        <f t="shared" si="75"/>
        <v>38612.36363636364</v>
      </c>
      <c r="AA153" s="1">
        <f t="shared" si="75"/>
        <v>32672</v>
      </c>
      <c r="AB153" s="1">
        <f t="shared" si="75"/>
        <v>28315.733333333334</v>
      </c>
      <c r="AC153" s="1">
        <f t="shared" si="75"/>
        <v>24984.470588235294</v>
      </c>
      <c r="AD153" s="1">
        <f t="shared" si="75"/>
        <v>22354.526315789473</v>
      </c>
      <c r="AE153" s="1">
        <f t="shared" si="75"/>
        <v>20225.52380952381</v>
      </c>
      <c r="AF153" s="1">
        <f t="shared" si="75"/>
        <v>18466.782608695652</v>
      </c>
      <c r="AG153" s="1">
        <f t="shared" si="75"/>
        <v>16989.44</v>
      </c>
      <c r="AH153" s="1">
        <f t="shared" si="75"/>
        <v>15730.962962962964</v>
      </c>
    </row>
    <row r="154" spans="1:34" ht="12.75">
      <c r="A154" s="15" t="s">
        <v>1</v>
      </c>
      <c r="B154" s="38">
        <v>174592</v>
      </c>
      <c r="C154" s="34">
        <v>0</v>
      </c>
      <c r="D154" s="19">
        <f>B154+C154</f>
        <v>174592</v>
      </c>
      <c r="E154" s="16">
        <f>D154*E157/D157</f>
        <v>2.5729184868306096</v>
      </c>
      <c r="F154" s="16">
        <f>ROUND(E154,0)</f>
        <v>3</v>
      </c>
      <c r="G154" s="16">
        <f>TRUNC(D154/N158,3)</f>
        <v>2.572</v>
      </c>
      <c r="H154" s="17">
        <f>ROUND(G154,0)</f>
        <v>3</v>
      </c>
      <c r="I154" s="17">
        <v>0</v>
      </c>
      <c r="J154" s="17">
        <f>IF(I154&gt;H154,I154-H154,0)</f>
        <v>0</v>
      </c>
      <c r="K154" s="18">
        <f>H154+J154</f>
        <v>3</v>
      </c>
      <c r="M154" s="1">
        <f aca="true" t="shared" si="76" ref="M154:AH154">ABS($D154/($F154-0.5+M$32))+$B157*(M$32+$F154-0.5&lt;0)</f>
        <v>498281.93333333335</v>
      </c>
      <c r="N154" s="1">
        <f t="shared" si="76"/>
        <v>501863.3076923077</v>
      </c>
      <c r="O154" s="1">
        <f t="shared" si="76"/>
        <v>506747</v>
      </c>
      <c r="P154" s="1">
        <f t="shared" si="76"/>
        <v>513801.22222222225</v>
      </c>
      <c r="Q154" s="1">
        <f t="shared" si="76"/>
        <v>524886.4285714285</v>
      </c>
      <c r="R154" s="1">
        <f t="shared" si="76"/>
        <v>544839.8</v>
      </c>
      <c r="S154" s="1">
        <f t="shared" si="76"/>
        <v>591397.6666666666</v>
      </c>
      <c r="T154" s="1">
        <f t="shared" si="76"/>
        <v>824187</v>
      </c>
      <c r="U154" s="1">
        <f t="shared" si="76"/>
        <v>349184</v>
      </c>
      <c r="V154" s="1">
        <f t="shared" si="76"/>
        <v>116394.66666666667</v>
      </c>
      <c r="W154" s="1">
        <f t="shared" si="76"/>
        <v>69836.8</v>
      </c>
      <c r="X154" s="1">
        <f t="shared" si="76"/>
        <v>49883.42857142857</v>
      </c>
      <c r="Y154" s="1">
        <f t="shared" si="76"/>
        <v>38798.22222222222</v>
      </c>
      <c r="Z154" s="1">
        <f t="shared" si="76"/>
        <v>31744</v>
      </c>
      <c r="AA154" s="1">
        <f t="shared" si="76"/>
        <v>26860.30769230769</v>
      </c>
      <c r="AB154" s="1">
        <f t="shared" si="76"/>
        <v>23278.933333333334</v>
      </c>
      <c r="AC154" s="1">
        <f t="shared" si="76"/>
        <v>20540.235294117647</v>
      </c>
      <c r="AD154" s="1">
        <f t="shared" si="76"/>
        <v>18378.105263157893</v>
      </c>
      <c r="AE154" s="1">
        <f t="shared" si="76"/>
        <v>16627.809523809523</v>
      </c>
      <c r="AF154" s="1">
        <f t="shared" si="76"/>
        <v>15181.91304347826</v>
      </c>
      <c r="AG154" s="1">
        <f t="shared" si="76"/>
        <v>13967.36</v>
      </c>
      <c r="AH154" s="1">
        <f t="shared" si="76"/>
        <v>12932.74074074074</v>
      </c>
    </row>
    <row r="155" spans="1:34" ht="12.75">
      <c r="A155" s="15" t="s">
        <v>27</v>
      </c>
      <c r="B155" s="38">
        <v>31998</v>
      </c>
      <c r="C155" s="34">
        <v>0</v>
      </c>
      <c r="D155" s="19">
        <f>B155+C155</f>
        <v>31998</v>
      </c>
      <c r="E155" s="16">
        <f>D155*E157/D157</f>
        <v>0.4715464954958179</v>
      </c>
      <c r="F155" s="16">
        <f>ROUND(E155,0)</f>
        <v>0</v>
      </c>
      <c r="G155" s="16">
        <f>TRUNC(D155/N158,3)</f>
        <v>0.471</v>
      </c>
      <c r="H155" s="17">
        <f>ROUND(G155,0)</f>
        <v>0</v>
      </c>
      <c r="I155" s="17">
        <v>0</v>
      </c>
      <c r="J155" s="17">
        <f>IF(I155&gt;H155,I155-H155,0)</f>
        <v>0</v>
      </c>
      <c r="K155" s="18">
        <f>H155+J155</f>
        <v>0</v>
      </c>
      <c r="M155" s="1">
        <f aca="true" t="shared" si="77" ref="M155:AH155">ABS($D155/($F155-0.5+M$32))+$B157*(M$32+$F155-0.5&lt;0)</f>
        <v>478050.4285714286</v>
      </c>
      <c r="N155" s="1">
        <f t="shared" si="77"/>
        <v>478371.2105263158</v>
      </c>
      <c r="O155" s="1">
        <f t="shared" si="77"/>
        <v>478767.4705882353</v>
      </c>
      <c r="P155" s="1">
        <f t="shared" si="77"/>
        <v>479269.4</v>
      </c>
      <c r="Q155" s="1">
        <f t="shared" si="77"/>
        <v>479925.76923076925</v>
      </c>
      <c r="R155" s="1">
        <f t="shared" si="77"/>
        <v>480820.8181818182</v>
      </c>
      <c r="S155" s="1">
        <f t="shared" si="77"/>
        <v>482113.6666666667</v>
      </c>
      <c r="T155" s="1">
        <f t="shared" si="77"/>
        <v>484145.28571428574</v>
      </c>
      <c r="U155" s="1">
        <f t="shared" si="77"/>
        <v>487802.2</v>
      </c>
      <c r="V155" s="1">
        <f t="shared" si="77"/>
        <v>496335</v>
      </c>
      <c r="W155" s="1">
        <f t="shared" si="77"/>
        <v>538999</v>
      </c>
      <c r="X155" s="1">
        <f t="shared" si="77"/>
        <v>63996</v>
      </c>
      <c r="Y155" s="1">
        <f t="shared" si="77"/>
        <v>21332</v>
      </c>
      <c r="Z155" s="1">
        <f t="shared" si="77"/>
        <v>12799.2</v>
      </c>
      <c r="AA155" s="1">
        <f t="shared" si="77"/>
        <v>9142.285714285714</v>
      </c>
      <c r="AB155" s="1">
        <f t="shared" si="77"/>
        <v>7110.666666666667</v>
      </c>
      <c r="AC155" s="1">
        <f t="shared" si="77"/>
        <v>5817.818181818182</v>
      </c>
      <c r="AD155" s="1">
        <f t="shared" si="77"/>
        <v>4922.7692307692305</v>
      </c>
      <c r="AE155" s="1">
        <f t="shared" si="77"/>
        <v>4266.4</v>
      </c>
      <c r="AF155" s="1">
        <f t="shared" si="77"/>
        <v>3764.470588235294</v>
      </c>
      <c r="AG155" s="1">
        <f t="shared" si="77"/>
        <v>3368.2105263157896</v>
      </c>
      <c r="AH155" s="1">
        <f t="shared" si="77"/>
        <v>3047.4285714285716</v>
      </c>
    </row>
    <row r="156" spans="1:34" ht="12.75">
      <c r="A156" s="15" t="s">
        <v>29</v>
      </c>
      <c r="B156" s="38">
        <v>56045</v>
      </c>
      <c r="C156" s="34">
        <v>0</v>
      </c>
      <c r="D156" s="19">
        <f>B156+C156</f>
        <v>56045</v>
      </c>
      <c r="E156" s="16">
        <f>D156*E157/D157</f>
        <v>0.8259210994456877</v>
      </c>
      <c r="F156" s="16">
        <f>ROUND(E156,0)</f>
        <v>1</v>
      </c>
      <c r="G156" s="16">
        <f>TRUNC(D156/N158,3)</f>
        <v>0.825</v>
      </c>
      <c r="H156" s="17">
        <f>ROUND(G156,0)</f>
        <v>1</v>
      </c>
      <c r="I156" s="17">
        <v>0</v>
      </c>
      <c r="J156" s="17">
        <f>IF(I156&gt;H156,I156-H156,0)</f>
        <v>0</v>
      </c>
      <c r="K156" s="18">
        <f>H156+J156</f>
        <v>1</v>
      </c>
      <c r="M156" s="1">
        <f aca="true" t="shared" si="78" ref="M156:AH156">ABS($D156/($F156-0.5+M$32))+$B157*(M$32+$F156-0.5&lt;0)</f>
        <v>480902.4736842105</v>
      </c>
      <c r="N156" s="1">
        <f t="shared" si="78"/>
        <v>481596.5294117647</v>
      </c>
      <c r="O156" s="1">
        <f t="shared" si="78"/>
        <v>482475.6666666667</v>
      </c>
      <c r="P156" s="1">
        <f t="shared" si="78"/>
        <v>483625.3076923077</v>
      </c>
      <c r="Q156" s="1">
        <f t="shared" si="78"/>
        <v>485193</v>
      </c>
      <c r="R156" s="1">
        <f t="shared" si="78"/>
        <v>487457.44444444444</v>
      </c>
      <c r="S156" s="1">
        <f t="shared" si="78"/>
        <v>491015.85714285716</v>
      </c>
      <c r="T156" s="1">
        <f t="shared" si="78"/>
        <v>497421</v>
      </c>
      <c r="U156" s="1">
        <f t="shared" si="78"/>
        <v>512366.3333333333</v>
      </c>
      <c r="V156" s="1">
        <f t="shared" si="78"/>
        <v>587093</v>
      </c>
      <c r="W156" s="1">
        <f t="shared" si="78"/>
        <v>112090</v>
      </c>
      <c r="X156" s="1">
        <f t="shared" si="78"/>
        <v>37363.333333333336</v>
      </c>
      <c r="Y156" s="1">
        <f t="shared" si="78"/>
        <v>22418</v>
      </c>
      <c r="Z156" s="1">
        <f t="shared" si="78"/>
        <v>16012.857142857143</v>
      </c>
      <c r="AA156" s="1">
        <f t="shared" si="78"/>
        <v>12454.444444444445</v>
      </c>
      <c r="AB156" s="1">
        <f t="shared" si="78"/>
        <v>10190</v>
      </c>
      <c r="AC156" s="1">
        <f t="shared" si="78"/>
        <v>8622.307692307691</v>
      </c>
      <c r="AD156" s="1">
        <f t="shared" si="78"/>
        <v>7472.666666666667</v>
      </c>
      <c r="AE156" s="1">
        <f t="shared" si="78"/>
        <v>6593.529411764706</v>
      </c>
      <c r="AF156" s="1">
        <f t="shared" si="78"/>
        <v>5899.473684210527</v>
      </c>
      <c r="AG156" s="1">
        <f t="shared" si="78"/>
        <v>5337.619047619048</v>
      </c>
      <c r="AH156" s="1">
        <f t="shared" si="78"/>
        <v>4873.478260869565</v>
      </c>
    </row>
    <row r="157" spans="1:11" ht="12.75">
      <c r="A157" s="43" t="s">
        <v>3</v>
      </c>
      <c r="B157" s="46">
        <f>SUM(B153:B156)</f>
        <v>475003</v>
      </c>
      <c r="C157" s="45">
        <f>SUM(C153:C156)</f>
        <v>0</v>
      </c>
      <c r="D157" s="46">
        <f>SUM(D153:D156)</f>
        <v>475003</v>
      </c>
      <c r="E157" s="47">
        <f>H27</f>
        <v>7</v>
      </c>
      <c r="F157" s="47">
        <f>SUM(F153:F156)</f>
        <v>7</v>
      </c>
      <c r="G157" s="47"/>
      <c r="H157" s="43">
        <f>SUM(H153:H156)</f>
        <v>7</v>
      </c>
      <c r="I157" s="43">
        <f>SUM(I153:I156)</f>
        <v>4</v>
      </c>
      <c r="J157" s="43">
        <f>SUM(J153:J156)</f>
        <v>1</v>
      </c>
      <c r="K157" s="43">
        <f>SUM(K153:K156)</f>
        <v>8</v>
      </c>
    </row>
    <row r="158" spans="13:14" ht="12.75">
      <c r="M158" s="1">
        <f>SMALL(M153:AH156,4*11+F157-E157)+0.00001</f>
        <v>63996.00001</v>
      </c>
      <c r="N158" s="1">
        <f>IF(AND(M158&lt;=ROUND(D157/E157,0),M159&gt;=ROUND(D157/E157,0)),ROUND(D157/E157,0),IF(ROUND(D157/E157,0)&lt;M158,IF(ROUNDUP(M158,0)&lt;=ROUNDDOWN(M159,0),ROUNDUP(M158,0),IF(ROUNDUP(M158,1)&lt;=ROUNDDOWN(M159,1),ROUNDUP(M158,1),IF(ROUNDUP(M158,2)&lt;=ROUNDDOWN(M159,2),ROUNDUP(M158,2),IF(ROUNDUP(M158,3)&lt;=ROUNDDOWN(M159,3),ROUNDUP(M158,3),ROUNDUP(M158,4))))),IF(ROUNDUP(M158,0)&lt;=ROUNDDOWN(M159,0),ROUNDDOWN(M159,0),IF(ROUNDUP(M158,1)&lt;=ROUNDDOWN(M159,1),ROUNDDOWN(M159,1),IF(ROUNDUP(M158,2)&lt;=ROUNDDOWN(M159,2),ROUNDDOWN(M159,2),IF(ROUNDUP(M158,3)&lt;=ROUNDDOWN(M159,3),ROUNDDOWN(M159,3),ROUNDDOWN(M159,4)))))))</f>
        <v>67858</v>
      </c>
    </row>
    <row r="159" ht="12.75">
      <c r="M159" s="1">
        <f>SMALL(M153:AH156,4*11+1+F157-E157)-0.00001</f>
        <v>69836.79999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Wilko Zicht</dc:creator>
  <cp:keywords/>
  <dc:description/>
  <cp:lastModifiedBy>Wilko Zicht</cp:lastModifiedBy>
  <dcterms:created xsi:type="dcterms:W3CDTF">1997-06-25T01:07:42Z</dcterms:created>
  <dcterms:modified xsi:type="dcterms:W3CDTF">2013-10-04T12:16:38Z</dcterms:modified>
  <cp:category/>
  <cp:version/>
  <cp:contentType/>
  <cp:contentStatus/>
</cp:coreProperties>
</file>